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rfo-my.sharepoint.com/personal/barbro_bottheim_dfo_no/Documents/Documents/Statens innkjøpssenter/Junaid/"/>
    </mc:Choice>
  </mc:AlternateContent>
  <xr:revisionPtr revIDLastSave="0" documentId="8_{21039EA0-C2E6-4F70-91EF-1B1503401743}" xr6:coauthVersionLast="47" xr6:coauthVersionMax="47" xr10:uidLastSave="{00000000-0000-0000-0000-000000000000}"/>
  <bookViews>
    <workbookView xWindow="760" yWindow="760" windowWidth="14400" windowHeight="7360" xr2:uid="{00000000-000D-0000-FFFF-FFFF00000000}"/>
  </bookViews>
  <sheets>
    <sheet name="VEILEDNING" sheetId="1" r:id="rId1"/>
    <sheet name="Prisskjema" sheetId="2" r:id="rId2"/>
    <sheet name="Prisliste" sheetId="4" r:id="rId3"/>
    <sheet name="Tilleggstjenester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 a="1"/>
  <c r="F5" i="4" s="1"/>
  <c r="C62" i="2"/>
  <c r="D6" i="2"/>
  <c r="I23" i="2"/>
  <c r="I28" i="2" s="1"/>
  <c r="I32" i="2"/>
  <c r="I37" i="2" s="1"/>
  <c r="E61" i="2"/>
  <c r="F52" i="2"/>
  <c r="F47" i="2"/>
  <c r="F43" i="2"/>
  <c r="H19" i="2"/>
  <c r="H6" i="2"/>
  <c r="H11" i="2" s="1"/>
  <c r="F7" i="4" a="1"/>
  <c r="F7" i="4" s="1"/>
  <c r="H18" i="2"/>
  <c r="H17" i="2"/>
  <c r="H16" i="2"/>
  <c r="H15" i="2"/>
  <c r="H14" i="2"/>
  <c r="D13" i="3"/>
  <c r="D7" i="3"/>
  <c r="D6" i="3"/>
  <c r="D36" i="2"/>
  <c r="I36" i="2" s="1"/>
  <c r="D35" i="2"/>
  <c r="I35" i="2" s="1"/>
  <c r="D34" i="2"/>
  <c r="I34" i="2" s="1"/>
  <c r="D33" i="2"/>
  <c r="I33" i="2" s="1"/>
  <c r="D32" i="2"/>
  <c r="D18" i="2"/>
  <c r="D17" i="2"/>
  <c r="D16" i="2"/>
  <c r="D15" i="2"/>
  <c r="D14" i="2"/>
  <c r="D27" i="2"/>
  <c r="D26" i="2"/>
  <c r="D25" i="2"/>
  <c r="D24" i="2"/>
  <c r="D23" i="2"/>
  <c r="D42" i="2"/>
  <c r="C55" i="2" s="1"/>
  <c r="D41" i="2"/>
  <c r="C60" i="2" l="1"/>
  <c r="C59" i="2"/>
  <c r="C58" i="2"/>
  <c r="C57" i="2"/>
  <c r="C56" i="2"/>
  <c r="F8" i="4" l="1" a="1"/>
  <c r="F8" i="4" s="1"/>
  <c r="F9" i="4" a="1"/>
  <c r="F9" i="4" s="1"/>
  <c r="F10" i="4" a="1"/>
  <c r="F10" i="4" s="1"/>
  <c r="F12" i="4" a="1"/>
  <c r="F12" i="4" s="1"/>
  <c r="F13" i="4" a="1"/>
  <c r="F13" i="4" s="1"/>
  <c r="F14" i="4" a="1"/>
  <c r="F14" i="4" s="1"/>
  <c r="F15" i="4" a="1"/>
  <c r="F15" i="4" s="1"/>
  <c r="F16" i="4" a="1"/>
  <c r="F16" i="4" s="1"/>
  <c r="F17" i="4" a="1"/>
  <c r="F17" i="4" s="1"/>
  <c r="F18" i="4" a="1"/>
  <c r="F18" i="4" s="1"/>
  <c r="F19" i="4" a="1"/>
  <c r="F19" i="4" s="1"/>
  <c r="F20" i="4" a="1"/>
  <c r="F20" i="4" s="1"/>
  <c r="F21" i="4" a="1"/>
  <c r="F21" i="4" s="1"/>
  <c r="F22" i="4" a="1"/>
  <c r="F22" i="4" s="1"/>
  <c r="F23" i="4" a="1"/>
  <c r="F23" i="4" s="1"/>
  <c r="F24" i="4" a="1"/>
  <c r="F24" i="4" s="1"/>
  <c r="F25" i="4" a="1"/>
  <c r="F25" i="4" s="1"/>
  <c r="F26" i="4" a="1"/>
  <c r="F26" i="4" s="1"/>
  <c r="F27" i="4" a="1"/>
  <c r="F27" i="4" s="1"/>
  <c r="F28" i="4" a="1"/>
  <c r="F28" i="4" s="1"/>
  <c r="F29" i="4" a="1"/>
  <c r="F29" i="4" s="1"/>
  <c r="F30" i="4" a="1"/>
  <c r="F30" i="4" s="1"/>
  <c r="F31" i="4" a="1"/>
  <c r="F31" i="4" s="1"/>
  <c r="F32" i="4" a="1"/>
  <c r="F32" i="4" s="1"/>
  <c r="F33" i="4" a="1"/>
  <c r="F33" i="4" s="1"/>
  <c r="F34" i="4" a="1"/>
  <c r="F34" i="4" s="1"/>
  <c r="F35" i="4" a="1"/>
  <c r="F35" i="4" s="1"/>
  <c r="F36" i="4" a="1"/>
  <c r="F36" i="4" s="1"/>
  <c r="F37" i="4" a="1"/>
  <c r="F37" i="4" s="1"/>
  <c r="F38" i="4" a="1"/>
  <c r="F38" i="4" s="1"/>
  <c r="F39" i="4" a="1"/>
  <c r="F39" i="4" s="1"/>
  <c r="F40" i="4" a="1"/>
  <c r="F40" i="4" s="1"/>
  <c r="F41" i="4" a="1"/>
  <c r="F41" i="4" s="1"/>
  <c r="F42" i="4" a="1"/>
  <c r="F42" i="4" s="1"/>
  <c r="F43" i="4" a="1"/>
  <c r="F43" i="4" s="1"/>
  <c r="F44" i="4" a="1"/>
  <c r="F44" i="4" s="1"/>
  <c r="F45" i="4" a="1"/>
  <c r="F45" i="4" s="1"/>
  <c r="F46" i="4" a="1"/>
  <c r="F46" i="4" s="1"/>
  <c r="F47" i="4" a="1"/>
  <c r="F47" i="4" s="1"/>
  <c r="F48" i="4" a="1"/>
  <c r="F48" i="4" s="1"/>
  <c r="F49" i="4" a="1"/>
  <c r="F49" i="4" s="1"/>
  <c r="F50" i="4" a="1"/>
  <c r="F50" i="4" s="1"/>
  <c r="F51" i="4" a="1"/>
  <c r="F51" i="4" s="1"/>
  <c r="F52" i="4" a="1"/>
  <c r="F52" i="4" s="1"/>
  <c r="F53" i="4" a="1"/>
  <c r="F53" i="4" s="1"/>
  <c r="F54" i="4" a="1"/>
  <c r="F54" i="4" s="1"/>
  <c r="F55" i="4" a="1"/>
  <c r="F55" i="4" s="1"/>
  <c r="F56" i="4" a="1"/>
  <c r="F56" i="4" s="1"/>
  <c r="F57" i="4" a="1"/>
  <c r="F57" i="4" s="1"/>
  <c r="F58" i="4" a="1"/>
  <c r="F58" i="4" s="1"/>
  <c r="F59" i="4" a="1"/>
  <c r="F59" i="4" s="1"/>
  <c r="F60" i="4" a="1"/>
  <c r="F60" i="4" s="1"/>
  <c r="F61" i="4" a="1"/>
  <c r="F61" i="4" s="1"/>
  <c r="F62" i="4" a="1"/>
  <c r="F62" i="4" s="1"/>
  <c r="F63" i="4" a="1"/>
  <c r="F63" i="4" s="1"/>
  <c r="F64" i="4" a="1"/>
  <c r="F64" i="4" s="1"/>
  <c r="F65" i="4" a="1"/>
  <c r="F65" i="4" s="1"/>
  <c r="F66" i="4" a="1"/>
  <c r="F66" i="4" s="1"/>
  <c r="F67" i="4" a="1"/>
  <c r="F67" i="4" s="1"/>
  <c r="F68" i="4" a="1"/>
  <c r="F68" i="4" s="1"/>
  <c r="F69" i="4" a="1"/>
  <c r="F69" i="4" s="1"/>
  <c r="F70" i="4" a="1"/>
  <c r="F70" i="4" s="1"/>
  <c r="F71" i="4" a="1"/>
  <c r="F71" i="4" s="1"/>
  <c r="F72" i="4" a="1"/>
  <c r="F72" i="4" s="1"/>
  <c r="F73" i="4" a="1"/>
  <c r="F73" i="4" s="1"/>
  <c r="F74" i="4" a="1"/>
  <c r="F74" i="4" s="1"/>
  <c r="F75" i="4" a="1"/>
  <c r="F75" i="4" s="1"/>
  <c r="F76" i="4" a="1"/>
  <c r="F76" i="4" s="1"/>
  <c r="F77" i="4" a="1"/>
  <c r="F77" i="4" s="1"/>
  <c r="F78" i="4" a="1"/>
  <c r="F78" i="4" s="1"/>
  <c r="F79" i="4" a="1"/>
  <c r="F79" i="4" s="1"/>
  <c r="F80" i="4" a="1"/>
  <c r="F80" i="4" s="1"/>
  <c r="F81" i="4" a="1"/>
  <c r="F81" i="4" s="1"/>
  <c r="F82" i="4" a="1"/>
  <c r="F82" i="4" s="1"/>
  <c r="F83" i="4" a="1"/>
  <c r="F83" i="4" s="1"/>
  <c r="F84" i="4" a="1"/>
  <c r="F84" i="4" s="1"/>
  <c r="F85" i="4" a="1"/>
  <c r="F85" i="4" s="1"/>
  <c r="F86" i="4" a="1"/>
  <c r="F86" i="4" s="1"/>
  <c r="F87" i="4" a="1"/>
  <c r="F87" i="4" s="1"/>
  <c r="F88" i="4" a="1"/>
  <c r="F88" i="4" s="1"/>
  <c r="F89" i="4" a="1"/>
  <c r="F89" i="4" s="1"/>
  <c r="F90" i="4" a="1"/>
  <c r="F90" i="4" s="1"/>
  <c r="F91" i="4" a="1"/>
  <c r="F91" i="4" s="1"/>
  <c r="F92" i="4" a="1"/>
  <c r="F92" i="4" s="1"/>
  <c r="F93" i="4" a="1"/>
  <c r="F93" i="4" s="1"/>
  <c r="F94" i="4" a="1"/>
  <c r="F94" i="4" s="1"/>
  <c r="F95" i="4" a="1"/>
  <c r="F95" i="4" s="1"/>
  <c r="F96" i="4" a="1"/>
  <c r="F96" i="4" s="1"/>
  <c r="F97" i="4" a="1"/>
  <c r="F97" i="4" s="1"/>
  <c r="F98" i="4" a="1"/>
  <c r="F98" i="4" s="1"/>
  <c r="F99" i="4" a="1"/>
  <c r="F99" i="4" s="1"/>
  <c r="E60" i="2"/>
  <c r="F46" i="2"/>
  <c r="I27" i="2"/>
  <c r="I26" i="2"/>
  <c r="I25" i="2"/>
  <c r="I24" i="2"/>
  <c r="F42" i="2"/>
  <c r="F41" i="2"/>
  <c r="E55" i="2"/>
  <c r="D10" i="2"/>
  <c r="D9" i="2"/>
  <c r="D8" i="2"/>
  <c r="D7" i="2"/>
  <c r="E59" i="2" l="1"/>
  <c r="E58" i="2"/>
  <c r="E56" i="2"/>
  <c r="E57" i="2"/>
  <c r="D5" i="3"/>
  <c r="H7" i="2"/>
  <c r="H8" i="2"/>
  <c r="H10" i="2"/>
  <c r="H9" i="2"/>
  <c r="D15" i="3"/>
  <c r="D14" i="3"/>
  <c r="D12" i="3"/>
  <c r="D11" i="3"/>
  <c r="D10" i="3"/>
  <c r="D9" i="3"/>
  <c r="D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<sst xmlns="http://schemas.openxmlformats.org/spreadsheetml/2006/main" count="153" uniqueCount="86">
  <si>
    <t>Veiledning til utfylling av prisskjema</t>
  </si>
  <si>
    <t xml:space="preserve">Tilleggstjenester
</t>
  </si>
  <si>
    <t>Produkt kategori</t>
  </si>
  <si>
    <t>Referanse til krav - Bilag 1 Kravspesifikasjon</t>
  </si>
  <si>
    <t>Antall enheter</t>
  </si>
  <si>
    <t>Produktnummer</t>
  </si>
  <si>
    <t>Produktnavn</t>
  </si>
  <si>
    <t xml:space="preserve">Pris </t>
  </si>
  <si>
    <t>Totalpris</t>
  </si>
  <si>
    <t>Liten gulvmodell multifunksjonsmaskin</t>
  </si>
  <si>
    <t>Stor gulvmodell multifunksjonsmaskin</t>
  </si>
  <si>
    <t>Printer</t>
  </si>
  <si>
    <t>Skanner</t>
  </si>
  <si>
    <t xml:space="preserve">Service og vedlikeholdsavtale </t>
  </si>
  <si>
    <t>Utskriftsvolum</t>
  </si>
  <si>
    <t xml:space="preserve">Pris pr. klikk </t>
  </si>
  <si>
    <t xml:space="preserve">Service- og vedlikeholdsavtale inkl. toner </t>
  </si>
  <si>
    <t xml:space="preserve">Service- og vedlikeholdsavtale uten toner </t>
  </si>
  <si>
    <t>Driftsavtale</t>
  </si>
  <si>
    <t xml:space="preserve">Driftsavtale </t>
  </si>
  <si>
    <t>Løsninger og tjenester</t>
  </si>
  <si>
    <t>Antall</t>
  </si>
  <si>
    <t>Pris</t>
  </si>
  <si>
    <t xml:space="preserve">Sentralt styringssystem - pris per maskin </t>
  </si>
  <si>
    <t xml:space="preserve">Sikkerprint løsning - pris per maskin </t>
  </si>
  <si>
    <t xml:space="preserve">Rekvisita </t>
  </si>
  <si>
    <t>Total vektet evalueringspris</t>
  </si>
  <si>
    <t>Ja</t>
  </si>
  <si>
    <t>Nei</t>
  </si>
  <si>
    <t xml:space="preserve">Antall </t>
  </si>
  <si>
    <t>Tilbudt pris</t>
  </si>
  <si>
    <t>Tilleggstjenester</t>
  </si>
  <si>
    <t xml:space="preserve">Bilag 3B Prisskjema </t>
  </si>
  <si>
    <t>Omrokkering/flytting av maskinpark - pris per time</t>
  </si>
  <si>
    <t>Faksfunksjonalitet - pris per maskin</t>
  </si>
  <si>
    <t>Konsulentbistand - pris per time</t>
  </si>
  <si>
    <t>Kontroll og vedlikehold av tonerpatroner, tromler og fuser-enheter av multifunksjonsmaskin - pris per time</t>
  </si>
  <si>
    <t>Kontroll og vedlikehold av elektroniske komponenter som skjerm, kontroller og nettverkskort av multifunksjonsmaskin - pris per time</t>
  </si>
  <si>
    <t>Overvåkning av toner-status og feilkoder av multifunksjonsmaskin  - pris per time</t>
  </si>
  <si>
    <t>Automatisk bestilling av toner og service i henhold til status og feilkoder til multifunksjonsmaskin - pris per maskin/løsning</t>
  </si>
  <si>
    <t>Antall sider</t>
  </si>
  <si>
    <t>Pris pr side</t>
  </si>
  <si>
    <t>Tonerkassetter, sort, liten kapasitet (&lt; 5 000 sider), tilpasset bruk i tilbudte maskiner</t>
  </si>
  <si>
    <t>Tonerkassetter, sort, høy kapasitet (&gt; 19 999 sider), tilpasset bruk i tilbudte maskiner</t>
  </si>
  <si>
    <t>Tonerkassetter, sort, middels kapasitet (5 000 - 19 999 sider), tilpasset bruk i tilbudte maskiner</t>
  </si>
  <si>
    <t>Tonerkassetter, magneta/cyan/gul, høy kapasitet (&gt; 19 999 sider), tilpasset bruk i tilbudte maskiner</t>
  </si>
  <si>
    <t>Tonerkassetter, magneta/cyan/gul, middels kapasitet (5 000 - 19 999 sider), tilpasset bruk i tilbudte maskiner</t>
  </si>
  <si>
    <t>Tonerkassetter, magneta/cyan/gul, liten kapasitet (&lt; 5 000 sider), tilpasset bruk i tilbudte maskiner</t>
  </si>
  <si>
    <t>Varenummer</t>
  </si>
  <si>
    <t>Varebeskrivelse</t>
  </si>
  <si>
    <t>Kapasitet (Antall sider)</t>
  </si>
  <si>
    <r>
      <rPr>
        <b/>
        <sz val="11"/>
        <color theme="1"/>
        <rFont val="Calibri"/>
        <family val="2"/>
        <scheme val="minor"/>
      </rPr>
      <t>Prisliste</t>
    </r>
    <r>
      <rPr>
        <sz val="11"/>
        <color theme="1"/>
        <rFont val="Calibri"/>
        <family val="2"/>
        <scheme val="minor"/>
      </rPr>
      <t xml:space="preserve">
I prislisten skal alle tonere som kan brukes i tilbudte maskiner oppgis. Pris vil automatisk beregnes basert på tilbudt pris pr side i arkfane prisskjema.</t>
    </r>
  </si>
  <si>
    <t>Pris  pr. mnd</t>
  </si>
  <si>
    <t>Svart/farget</t>
  </si>
  <si>
    <t>cyan/magneta/gul</t>
  </si>
  <si>
    <t>sort</t>
  </si>
  <si>
    <t>Driftsavtale - pris per maskin</t>
  </si>
  <si>
    <t>4.3</t>
  </si>
  <si>
    <t>4.6</t>
  </si>
  <si>
    <t>4.4</t>
  </si>
  <si>
    <t>4.8</t>
  </si>
  <si>
    <t>4.5</t>
  </si>
  <si>
    <t>4.7</t>
  </si>
  <si>
    <t>4.9</t>
  </si>
  <si>
    <t>Mellomstor gulvmodell multifunksjonsmaskin</t>
  </si>
  <si>
    <t>Opplæring - pris per time</t>
  </si>
  <si>
    <t xml:space="preserve">Kjøp av maskiner </t>
  </si>
  <si>
    <t>Kjøp av brukte maskiner</t>
  </si>
  <si>
    <t>Leie av maskiner</t>
  </si>
  <si>
    <r>
      <t>Leie av brukte maskiner</t>
    </r>
    <r>
      <rPr>
        <b/>
        <sz val="18"/>
        <color rgb="FFFF0000"/>
        <rFont val="Calibri"/>
        <family val="2"/>
        <scheme val="minor"/>
      </rPr>
      <t xml:space="preserve"> </t>
    </r>
  </si>
  <si>
    <t xml:space="preserve">Service- og vedlikeholdsavtale </t>
  </si>
  <si>
    <t>Dokumentet består av fire arkfaner, herunder:</t>
  </si>
  <si>
    <t>Prisskjema</t>
  </si>
  <si>
    <t>Prisliste</t>
  </si>
  <si>
    <r>
      <rPr>
        <b/>
        <sz val="11"/>
        <color theme="1"/>
        <rFont val="Calibri"/>
        <family val="2"/>
        <scheme val="minor"/>
      </rPr>
      <t xml:space="preserve">Sammelignbare priser </t>
    </r>
    <r>
      <rPr>
        <sz val="11"/>
        <color theme="1"/>
        <rFont val="Calibri"/>
        <family val="2"/>
        <scheme val="minor"/>
      </rPr>
      <t xml:space="preserve">
Alle priser skal oppgis i norske kroner (NOK) og ekskl. mva. </t>
    </r>
  </si>
  <si>
    <r>
      <rPr>
        <b/>
        <sz val="11"/>
        <color theme="1"/>
        <rFont val="Calibri"/>
        <family val="2"/>
        <scheme val="minor"/>
      </rPr>
      <t>Utfylling</t>
    </r>
    <r>
      <rPr>
        <sz val="11"/>
        <color theme="1"/>
        <rFont val="Calibri"/>
        <family val="2"/>
        <scheme val="minor"/>
      </rPr>
      <t xml:space="preserve">
Alle gule felt i de tre arkfanene skal fylles ut av leverandøren. Det er ikke tillatt å endre oppsett eller innhold. 
I arkfane 3 </t>
    </r>
    <r>
      <rPr>
        <i/>
        <sz val="11"/>
        <color theme="1"/>
        <rFont val="Calibri"/>
        <family val="2"/>
        <scheme val="minor"/>
      </rPr>
      <t>prisliste</t>
    </r>
    <r>
      <rPr>
        <sz val="11"/>
        <color theme="1"/>
        <rFont val="Calibri"/>
        <family val="2"/>
        <scheme val="minor"/>
      </rPr>
      <t xml:space="preserve"> skal alle tonere som kan brukes i tilbudte maskiner oppgis. Pris vil automatisk beregnes basert på tilbudt pris pr side i arkfane 2</t>
    </r>
    <r>
      <rPr>
        <i/>
        <sz val="11"/>
        <color theme="1"/>
        <rFont val="Calibri"/>
        <family val="2"/>
        <scheme val="minor"/>
      </rPr>
      <t xml:space="preserve"> prisskjema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</si>
  <si>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Taktisk prising</t>
    </r>
    <r>
      <rPr>
        <sz val="11"/>
        <color theme="1"/>
        <rFont val="Calibri"/>
        <family val="2"/>
        <scheme val="minor"/>
      </rPr>
      <t xml:space="preserve"> 
Taktisk prising er ikke tillatt. Taktisk prisede tilbud som medfører at tilbudene ikke er sammenlignbare, kan bli avvist. 
Taktisk prising brukes i denne sammenheng i de tilfeller hvor leverandør bevisst utnytter feil og svakheter i helheten av konkurransegrunnlaget. Det regnes ikke som taktisk prising der leverandør priser tilbudet lavt av strategiske årsaker. Bevisste feil kan være at det angis en null for lite i prisen, eller at komma flyttes for å gen annen pris. Videre er taktisk prising når leverandør utnytter svakheter i konkurransebestemmelsene, for eksempel ved å utnytte oppdragsgivers feil i mengdeangivelse eller setter høy pris på komponenter som ikke er gjenstand for evaluering. </t>
    </r>
  </si>
  <si>
    <t xml:space="preserve">Pris pr. mnd (45 mnd leie) 
Vekt 20%
</t>
  </si>
  <si>
    <t xml:space="preserve">Pris pr. mnd (36 mnd leie)
 Vekt 80%
</t>
  </si>
  <si>
    <t xml:space="preserve">Pris pr. mnd (36 mnd leie) 
Vekt 80%
</t>
  </si>
  <si>
    <t>Pris pr. mnd (45 mnd leie) 
Vekt 20 %</t>
  </si>
  <si>
    <r>
      <t xml:space="preserve">Pris
</t>
    </r>
    <r>
      <rPr>
        <sz val="11"/>
        <color theme="1"/>
        <rFont val="Calibri"/>
        <family val="2"/>
        <scheme val="minor"/>
      </rPr>
      <t>Det er prisen oppdragsgiver skal betale for produktet og tjenesten.</t>
    </r>
  </si>
  <si>
    <t xml:space="preserve">
Det er kun arkfane 2 og 3 som får betydning for prisevalueringen i denne anskaffelsen. </t>
  </si>
  <si>
    <t>Kontroll av papirmatere, justering av papirsporene og reparasjon av papirhåndteringsproblemer av multifunksjonsmaskin - pris per time</t>
  </si>
  <si>
    <t>Feilsøking og reparasjoner - pris per time</t>
  </si>
  <si>
    <t>Vedlikeholds inspeksjoner, kontroller og justeringer av multifunksjonsmaskin - pris per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</si>
</sst>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kr&quot;* #,##0.00_);_(&quot;kr&quot;* \(#,##0.00\);_(&quot;kr&quot;* &quot;-&quot;??_);_(@_)"/>
    <numFmt numFmtId="166" formatCode="_ [$€-2]\ * #,##0.00_ ;_ [$€-2]\ * \-#,##0.00_ ;_ [$€-2]\ * &quot;-&quot;??_ "/>
    <numFmt numFmtId="167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b/>
      <sz val="10"/>
      <color rgb="FF3F3F3F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3" borderId="3" applyNumberFormat="0" applyAlignment="0" applyProtection="0"/>
    <xf numFmtId="0" fontId="7" fillId="3" borderId="3" applyNumberFormat="0" applyAlignment="0" applyProtection="0"/>
    <xf numFmtId="166" fontId="1" fillId="0" borderId="0" applyFont="0" applyFill="0" applyBorder="0" applyAlignment="0" applyProtection="0"/>
    <xf numFmtId="0" fontId="8" fillId="2" borderId="3" applyNumberFormat="0" applyAlignment="0" applyProtection="0"/>
    <xf numFmtId="0" fontId="6" fillId="4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3" borderId="4" applyNumberFormat="0" applyAlignment="0" applyProtection="0"/>
    <xf numFmtId="0" fontId="1" fillId="4" borderId="5" applyNumberFormat="0" applyFont="0" applyAlignment="0" applyProtection="0"/>
    <xf numFmtId="165" fontId="1" fillId="0" borderId="0" applyFont="0" applyFill="0" applyBorder="0" applyAlignment="0" applyProtection="0"/>
    <xf numFmtId="0" fontId="14" fillId="2" borderId="3" applyNumberFormat="0" applyAlignment="0" applyProtection="0"/>
    <xf numFmtId="0" fontId="2" fillId="3" borderId="3" applyNumberForma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0" fillId="4" borderId="6" xfId="23" applyFont="1" applyBorder="1"/>
    <xf numFmtId="165" fontId="0" fillId="0" borderId="6" xfId="24" applyFont="1" applyBorder="1"/>
    <xf numFmtId="0" fontId="12" fillId="5" borderId="6" xfId="0" applyFont="1" applyFill="1" applyBorder="1" applyAlignment="1">
      <alignment horizontal="left" vertical="top"/>
    </xf>
    <xf numFmtId="0" fontId="12" fillId="5" borderId="6" xfId="0" applyFont="1" applyFill="1" applyBorder="1" applyAlignment="1">
      <alignment vertical="top"/>
    </xf>
    <xf numFmtId="0" fontId="15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/>
    </xf>
    <xf numFmtId="165" fontId="16" fillId="0" borderId="0" xfId="26" applyNumberFormat="1" applyFont="1" applyFill="1" applyBorder="1"/>
    <xf numFmtId="1" fontId="14" fillId="0" borderId="0" xfId="25" applyNumberFormat="1" applyFill="1" applyBorder="1"/>
    <xf numFmtId="0" fontId="3" fillId="0" borderId="0" xfId="23" applyFont="1" applyFill="1" applyBorder="1"/>
    <xf numFmtId="9" fontId="14" fillId="0" borderId="0" xfId="25" applyNumberFormat="1" applyFill="1" applyBorder="1"/>
    <xf numFmtId="0" fontId="17" fillId="0" borderId="0" xfId="0" applyFont="1"/>
    <xf numFmtId="167" fontId="14" fillId="0" borderId="0" xfId="27" applyNumberFormat="1" applyFont="1" applyFill="1" applyBorder="1"/>
    <xf numFmtId="0" fontId="0" fillId="4" borderId="7" xfId="23" applyFont="1" applyBorder="1"/>
    <xf numFmtId="165" fontId="16" fillId="3" borderId="7" xfId="26" applyNumberFormat="1" applyFont="1" applyBorder="1"/>
    <xf numFmtId="1" fontId="14" fillId="0" borderId="0" xfId="25" applyNumberFormat="1" applyFill="1" applyBorder="1" applyAlignment="1">
      <alignment horizontal="center" vertical="center"/>
    </xf>
    <xf numFmtId="1" fontId="14" fillId="0" borderId="0" xfId="27" applyNumberFormat="1" applyFont="1" applyFill="1" applyBorder="1" applyAlignment="1">
      <alignment horizontal="center" vertical="center"/>
    </xf>
    <xf numFmtId="167" fontId="14" fillId="2" borderId="7" xfId="27" applyNumberFormat="1" applyFont="1" applyFill="1" applyBorder="1"/>
    <xf numFmtId="0" fontId="12" fillId="5" borderId="7" xfId="0" applyFont="1" applyFill="1" applyBorder="1" applyAlignment="1">
      <alignment horizontal="left" vertical="top" wrapText="1"/>
    </xf>
    <xf numFmtId="0" fontId="0" fillId="6" borderId="0" xfId="0" applyFill="1"/>
    <xf numFmtId="1" fontId="14" fillId="6" borderId="0" xfId="27" applyNumberFormat="1" applyFont="1" applyFill="1" applyBorder="1" applyAlignment="1">
      <alignment horizontal="center" vertical="center"/>
    </xf>
    <xf numFmtId="167" fontId="14" fillId="6" borderId="0" xfId="27" applyNumberFormat="1" applyFont="1" applyFill="1" applyBorder="1"/>
    <xf numFmtId="0" fontId="0" fillId="6" borderId="0" xfId="23" applyFont="1" applyFill="1" applyBorder="1"/>
    <xf numFmtId="1" fontId="14" fillId="6" borderId="0" xfId="25" applyNumberFormat="1" applyFill="1" applyBorder="1"/>
    <xf numFmtId="0" fontId="4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vertical="top" wrapText="1"/>
    </xf>
    <xf numFmtId="0" fontId="0" fillId="6" borderId="0" xfId="0" applyFill="1" applyAlignment="1">
      <alignment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/>
    </xf>
    <xf numFmtId="167" fontId="0" fillId="0" borderId="0" xfId="23" applyNumberFormat="1" applyFont="1" applyFill="1" applyBorder="1"/>
    <xf numFmtId="9" fontId="16" fillId="0" borderId="0" xfId="28" applyFont="1" applyFill="1" applyBorder="1"/>
    <xf numFmtId="167" fontId="0" fillId="0" borderId="0" xfId="0" applyNumberFormat="1"/>
    <xf numFmtId="0" fontId="3" fillId="6" borderId="7" xfId="0" applyFont="1" applyFill="1" applyBorder="1" applyAlignment="1">
      <alignment wrapText="1"/>
    </xf>
    <xf numFmtId="0" fontId="3" fillId="5" borderId="7" xfId="0" applyFont="1" applyFill="1" applyBorder="1"/>
    <xf numFmtId="165" fontId="21" fillId="5" borderId="7" xfId="0" applyNumberFormat="1" applyFont="1" applyFill="1" applyBorder="1"/>
    <xf numFmtId="44" fontId="21" fillId="5" borderId="7" xfId="0" applyNumberFormat="1" applyFont="1" applyFill="1" applyBorder="1"/>
    <xf numFmtId="0" fontId="3" fillId="5" borderId="7" xfId="0" applyFont="1" applyFill="1" applyBorder="1" applyAlignment="1">
      <alignment horizontal="center"/>
    </xf>
    <xf numFmtId="0" fontId="0" fillId="7" borderId="7" xfId="0" applyFill="1" applyBorder="1"/>
    <xf numFmtId="0" fontId="0" fillId="6" borderId="0" xfId="0" applyFill="1" applyAlignment="1">
      <alignment vertical="top" wrapText="1"/>
    </xf>
    <xf numFmtId="0" fontId="18" fillId="6" borderId="0" xfId="0" applyFont="1" applyFill="1"/>
    <xf numFmtId="167" fontId="0" fillId="7" borderId="7" xfId="27" applyNumberFormat="1" applyFont="1" applyFill="1" applyBorder="1"/>
    <xf numFmtId="44" fontId="0" fillId="5" borderId="7" xfId="0" applyNumberFormat="1" applyFill="1" applyBorder="1"/>
    <xf numFmtId="167" fontId="14" fillId="2" borderId="7" xfId="27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wrapText="1"/>
    </xf>
    <xf numFmtId="165" fontId="21" fillId="0" borderId="0" xfId="0" applyNumberFormat="1" applyFont="1"/>
    <xf numFmtId="49" fontId="14" fillId="0" borderId="7" xfId="25" applyNumberFormat="1" applyFill="1" applyBorder="1" applyAlignment="1">
      <alignment horizontal="center" vertical="center"/>
    </xf>
    <xf numFmtId="49" fontId="14" fillId="0" borderId="7" xfId="27" applyNumberFormat="1" applyFont="1" applyFill="1" applyBorder="1" applyAlignment="1">
      <alignment horizontal="center" vertical="center"/>
    </xf>
    <xf numFmtId="49" fontId="12" fillId="5" borderId="7" xfId="0" applyNumberFormat="1" applyFont="1" applyFill="1" applyBorder="1" applyAlignment="1">
      <alignment horizontal="center" vertical="top"/>
    </xf>
    <xf numFmtId="0" fontId="8" fillId="2" borderId="3" xfId="9" applyAlignment="1">
      <alignment horizontal="center" vertical="center"/>
    </xf>
    <xf numFmtId="167" fontId="15" fillId="2" borderId="7" xfId="27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vertical="top" wrapText="1"/>
    </xf>
  </cellXfs>
  <cellStyles count="29">
    <cellStyle name="1000-sep (2 dec) 2" xfId="1" xr:uid="{00000000-0005-0000-0000-000000000000}"/>
    <cellStyle name="1000-sep (2 dec) 3" xfId="2" xr:uid="{00000000-0005-0000-0000-000001000000}"/>
    <cellStyle name="1000-sep (2 dec) 3 2" xfId="3" xr:uid="{00000000-0005-0000-0000-000002000000}"/>
    <cellStyle name="1000-sep (2 dec) 3 3" xfId="4" xr:uid="{00000000-0005-0000-0000-000003000000}"/>
    <cellStyle name="1000-sep (2 dec) 4" xfId="5" xr:uid="{00000000-0005-0000-0000-000004000000}"/>
    <cellStyle name="Beregning" xfId="26" builtinId="22"/>
    <cellStyle name="Beregning 2" xfId="6" xr:uid="{00000000-0005-0000-0000-000005000000}"/>
    <cellStyle name="Beregning 3" xfId="7" xr:uid="{00000000-0005-0000-0000-000006000000}"/>
    <cellStyle name="Euro" xfId="8" xr:uid="{00000000-0005-0000-0000-000007000000}"/>
    <cellStyle name="Inndata" xfId="25" builtinId="20"/>
    <cellStyle name="Inndata 2" xfId="9" xr:uid="{00000000-0005-0000-0000-000008000000}"/>
    <cellStyle name="Komma" xfId="27" builtinId="3"/>
    <cellStyle name="Merknad" xfId="23" builtinId="10"/>
    <cellStyle name="Merknad 2" xfId="10" xr:uid="{00000000-0005-0000-0000-00000B000000}"/>
    <cellStyle name="Normal" xfId="0" builtinId="0"/>
    <cellStyle name="Normal 14" xfId="11" xr:uid="{00000000-0005-0000-0000-00000D000000}"/>
    <cellStyle name="Normal 2" xfId="12" xr:uid="{00000000-0005-0000-0000-00000E000000}"/>
    <cellStyle name="Normal 3" xfId="13" xr:uid="{00000000-0005-0000-0000-00000F000000}"/>
    <cellStyle name="Normal 3 3" xfId="14" xr:uid="{00000000-0005-0000-0000-000010000000}"/>
    <cellStyle name="Normal 4" xfId="15" xr:uid="{00000000-0005-0000-0000-000011000000}"/>
    <cellStyle name="Normal 5" xfId="16" xr:uid="{00000000-0005-0000-0000-000012000000}"/>
    <cellStyle name="Overskrift 1 2" xfId="17" xr:uid="{00000000-0005-0000-0000-000013000000}"/>
    <cellStyle name="Overskrift 3 2" xfId="18" xr:uid="{00000000-0005-0000-0000-000014000000}"/>
    <cellStyle name="Procent 2" xfId="19" xr:uid="{00000000-0005-0000-0000-000015000000}"/>
    <cellStyle name="Prosent" xfId="28" builtinId="5"/>
    <cellStyle name="Prosent 2" xfId="20" xr:uid="{00000000-0005-0000-0000-000017000000}"/>
    <cellStyle name="Tusenskille 2" xfId="21" xr:uid="{00000000-0005-0000-0000-000018000000}"/>
    <cellStyle name="Utdata 2" xfId="22" xr:uid="{00000000-0005-0000-0000-000019000000}"/>
    <cellStyle name="Valuta" xfId="24" builtinId="4"/>
  </cellStyles>
  <dxfs count="0"/>
  <tableStyles count="0" defaultTableStyle="TableStyleMedium2" defaultPivotStyle="PivotStyleLight16"/>
  <colors>
    <mruColors>
      <color rgb="FFFFFFCC"/>
      <color rgb="FFFFFF99"/>
      <color rgb="FF3172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152400</xdr:colOff>
      <xdr:row>4</xdr:row>
      <xdr:rowOff>117475</xdr:rowOff>
    </xdr:from>
    <xdr:to>
      <xdr:col>1</xdr:col>
      <xdr:colOff>475264</xdr:colOff>
      <xdr:row>6</xdr:row>
      <xdr:rowOff>77283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38150" y="755650"/>
          <a:ext cx="322864" cy="340808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400" b="1">
              <a:solidFill>
                <a:sysClr val="windowText" lastClr="000000"/>
              </a:solidFill>
            </a:rPr>
            <a:t>1</a:t>
          </a:r>
          <a:endParaRPr lang="nb-NO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</xdr:col>
      <xdr:colOff>155575</xdr:colOff>
      <xdr:row>6</xdr:row>
      <xdr:rowOff>114299</xdr:rowOff>
    </xdr:from>
    <xdr:to>
      <xdr:col>1</xdr:col>
      <xdr:colOff>478439</xdr:colOff>
      <xdr:row>8</xdr:row>
      <xdr:rowOff>74107</xdr:rowOff>
    </xdr:to>
    <xdr:sp macro="" textlink="">
      <xdr:nvSpPr>
        <xdr:cNvPr id="18" name="Ellips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41325" y="1133474"/>
          <a:ext cx="322864" cy="337633"/>
        </a:xfrm>
        <a:prstGeom prst="ellipse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400" b="1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 editAs="absolute">
    <xdr:from>
      <xdr:col>1</xdr:col>
      <xdr:colOff>168275</xdr:colOff>
      <xdr:row>9</xdr:row>
      <xdr:rowOff>282575</xdr:rowOff>
    </xdr:from>
    <xdr:to>
      <xdr:col>1</xdr:col>
      <xdr:colOff>491139</xdr:colOff>
      <xdr:row>11</xdr:row>
      <xdr:rowOff>42358</xdr:rowOff>
    </xdr:to>
    <xdr:sp macro="" textlink="">
      <xdr:nvSpPr>
        <xdr:cNvPr id="19" name="Ellips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54025" y="1863725"/>
          <a:ext cx="322864" cy="331283"/>
        </a:xfrm>
        <a:prstGeom prst="ellipse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400" b="1">
              <a:solidFill>
                <a:sysClr val="windowText" lastClr="000000"/>
              </a:solidFill>
            </a:rPr>
            <a:t>4</a:t>
          </a:r>
          <a:endParaRPr lang="nb-NO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</xdr:col>
      <xdr:colOff>168275</xdr:colOff>
      <xdr:row>8</xdr:row>
      <xdr:rowOff>111125</xdr:rowOff>
    </xdr:from>
    <xdr:to>
      <xdr:col>1</xdr:col>
      <xdr:colOff>491139</xdr:colOff>
      <xdr:row>9</xdr:row>
      <xdr:rowOff>245558</xdr:rowOff>
    </xdr:to>
    <xdr:sp macro="" textlink="">
      <xdr:nvSpPr>
        <xdr:cNvPr id="20" name="Ellips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47675" y="1504950"/>
          <a:ext cx="322864" cy="331283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400" b="1"/>
            <a:t>3</a:t>
          </a:r>
          <a:endParaRPr lang="nb-NO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C22"/>
  <sheetViews>
    <sheetView showGridLines="0" tabSelected="1" zoomScale="145" zoomScaleNormal="145" workbookViewId="0">
      <selection activeCell="B21" sqref="B21:C21"/>
    </sheetView>
  </sheetViews>
  <sheetFormatPr baseColWidth="10" defaultColWidth="11.453125" defaultRowHeight="14.5" x14ac:dyDescent="0.35"/>
  <cols>
    <col min="1" max="1" width="4.26953125" customWidth="1"/>
    <col min="2" max="2" width="8" customWidth="1"/>
    <col min="3" max="3" width="81.81640625" customWidth="1"/>
    <col min="11" max="11" width="11.453125" customWidth="1"/>
  </cols>
  <sheetData>
    <row r="1" spans="1:3" ht="28.5" x14ac:dyDescent="0.65">
      <c r="B1" s="1" t="s">
        <v>0</v>
      </c>
    </row>
    <row r="2" spans="1:3" ht="2.25" customHeight="1" x14ac:dyDescent="0.35"/>
    <row r="3" spans="1:3" ht="4.5" customHeight="1" x14ac:dyDescent="0.35">
      <c r="B3" s="55"/>
      <c r="C3" s="55"/>
    </row>
    <row r="4" spans="1:3" x14ac:dyDescent="0.35">
      <c r="A4" s="56"/>
      <c r="B4" t="s">
        <v>71</v>
      </c>
      <c r="C4" s="56"/>
    </row>
    <row r="5" spans="1:3" x14ac:dyDescent="0.35">
      <c r="A5" s="56"/>
      <c r="C5" s="57"/>
    </row>
    <row r="6" spans="1:3" x14ac:dyDescent="0.35">
      <c r="A6" s="56"/>
      <c r="C6" s="58" t="s">
        <v>0</v>
      </c>
    </row>
    <row r="7" spans="1:3" x14ac:dyDescent="0.35">
      <c r="A7" s="56"/>
      <c r="C7" s="57"/>
    </row>
    <row r="8" spans="1:3" x14ac:dyDescent="0.35">
      <c r="A8" s="56"/>
      <c r="C8" s="58" t="s">
        <v>72</v>
      </c>
    </row>
    <row r="9" spans="1:3" x14ac:dyDescent="0.35">
      <c r="A9" s="56"/>
      <c r="C9" s="57"/>
    </row>
    <row r="10" spans="1:3" ht="27.75" customHeight="1" x14ac:dyDescent="0.35">
      <c r="A10" s="56"/>
      <c r="C10" s="58" t="s">
        <v>73</v>
      </c>
    </row>
    <row r="11" spans="1:3" ht="16.5" customHeight="1" x14ac:dyDescent="0.35">
      <c r="A11" s="56"/>
      <c r="C11" s="59" t="s">
        <v>1</v>
      </c>
    </row>
    <row r="12" spans="1:3" ht="42.75" customHeight="1" x14ac:dyDescent="0.35">
      <c r="A12" s="56"/>
      <c r="B12" s="63" t="s">
        <v>82</v>
      </c>
      <c r="C12" s="64"/>
    </row>
    <row r="13" spans="1:3" ht="15" customHeight="1" x14ac:dyDescent="0.35">
      <c r="B13" s="60"/>
      <c r="C13" s="61"/>
    </row>
    <row r="14" spans="1:3" ht="35.25" customHeight="1" x14ac:dyDescent="0.35">
      <c r="B14" s="62" t="s">
        <v>74</v>
      </c>
      <c r="C14" s="62"/>
    </row>
    <row r="15" spans="1:3" ht="9" customHeight="1" x14ac:dyDescent="0.35">
      <c r="B15" s="60"/>
      <c r="C15" s="61"/>
    </row>
    <row r="16" spans="1:3" ht="6" customHeight="1" x14ac:dyDescent="0.35">
      <c r="B16" s="60"/>
      <c r="C16" s="61"/>
    </row>
    <row r="17" spans="2:3" ht="96" customHeight="1" x14ac:dyDescent="0.35">
      <c r="B17" s="62" t="s">
        <v>75</v>
      </c>
      <c r="C17" s="62"/>
    </row>
    <row r="18" spans="2:3" ht="18" customHeight="1" x14ac:dyDescent="0.35">
      <c r="B18" s="60"/>
      <c r="C18" s="61"/>
    </row>
    <row r="19" spans="2:3" ht="36" customHeight="1" x14ac:dyDescent="0.35">
      <c r="B19" s="65" t="s">
        <v>81</v>
      </c>
      <c r="C19" s="62"/>
    </row>
    <row r="20" spans="2:3" ht="17.25" customHeight="1" x14ac:dyDescent="0.35">
      <c r="B20" s="60"/>
      <c r="C20" s="61"/>
    </row>
    <row r="21" spans="2:3" ht="155.25" customHeight="1" x14ac:dyDescent="0.35">
      <c r="B21" s="62" t="s">
        <v>76</v>
      </c>
      <c r="C21" s="62"/>
    </row>
    <row r="22" spans="2:3" ht="42.75" customHeight="1" x14ac:dyDescent="0.35">
      <c r="B22" s="60"/>
      <c r="C22" s="61"/>
    </row>
  </sheetData>
  <mergeCells count="5">
    <mergeCell ref="B21:C21"/>
    <mergeCell ref="B12:C12"/>
    <mergeCell ref="B14:C14"/>
    <mergeCell ref="B17:C17"/>
    <mergeCell ref="B19:C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B2:K114"/>
  <sheetViews>
    <sheetView showGridLines="0" topLeftCell="A55" zoomScaleNormal="100" workbookViewId="0">
      <selection activeCell="C63" sqref="C63"/>
    </sheetView>
  </sheetViews>
  <sheetFormatPr baseColWidth="10" defaultColWidth="11.453125" defaultRowHeight="14.5" x14ac:dyDescent="0.35"/>
  <cols>
    <col min="1" max="1" width="4.26953125" customWidth="1"/>
    <col min="2" max="2" width="60.81640625" style="28" customWidth="1"/>
    <col min="3" max="3" width="40.26953125" bestFit="1" customWidth="1"/>
    <col min="4" max="4" width="15.1796875" customWidth="1"/>
    <col min="5" max="5" width="21.26953125" customWidth="1"/>
    <col min="6" max="6" width="23.1796875" customWidth="1"/>
    <col min="7" max="7" width="24.26953125" customWidth="1"/>
    <col min="8" max="8" width="24.81640625" customWidth="1"/>
    <col min="9" max="9" width="23.81640625" customWidth="1"/>
    <col min="10" max="10" width="22.81640625" customWidth="1"/>
    <col min="11" max="11" width="30" bestFit="1" customWidth="1"/>
    <col min="12" max="12" width="31.453125" customWidth="1"/>
    <col min="13" max="13" width="12.453125" bestFit="1" customWidth="1"/>
    <col min="14" max="14" width="11" bestFit="1" customWidth="1"/>
    <col min="15" max="15" width="8.7265625" bestFit="1" customWidth="1"/>
  </cols>
  <sheetData>
    <row r="2" spans="2:8" ht="28.5" x14ac:dyDescent="0.65">
      <c r="B2" s="25" t="s">
        <v>32</v>
      </c>
    </row>
    <row r="4" spans="2:8" ht="31" x14ac:dyDescent="0.7">
      <c r="B4" s="26" t="s">
        <v>66</v>
      </c>
      <c r="C4" s="12"/>
    </row>
    <row r="5" spans="2:8" x14ac:dyDescent="0.35">
      <c r="B5" s="19" t="s">
        <v>2</v>
      </c>
      <c r="C5" s="33" t="s">
        <v>3</v>
      </c>
      <c r="D5" s="33" t="s">
        <v>4</v>
      </c>
      <c r="E5" s="33" t="s">
        <v>5</v>
      </c>
      <c r="F5" s="33" t="s">
        <v>6</v>
      </c>
      <c r="G5" s="33" t="s">
        <v>7</v>
      </c>
      <c r="H5" s="33" t="s">
        <v>8</v>
      </c>
    </row>
    <row r="6" spans="2:8" x14ac:dyDescent="0.35">
      <c r="B6" s="27" t="s">
        <v>9</v>
      </c>
      <c r="C6" s="51" t="s">
        <v>57</v>
      </c>
      <c r="D6" s="47">
        <f>1700*0.2*10%</f>
        <v>34</v>
      </c>
      <c r="E6" s="14"/>
      <c r="F6" s="14"/>
      <c r="G6" s="14"/>
      <c r="H6" s="15">
        <f>G6*D6</f>
        <v>0</v>
      </c>
    </row>
    <row r="7" spans="2:8" ht="15" customHeight="1" x14ac:dyDescent="0.35">
      <c r="B7" s="27" t="s">
        <v>64</v>
      </c>
      <c r="C7" s="50" t="s">
        <v>59</v>
      </c>
      <c r="D7" s="47">
        <f>1700*0.2*70%</f>
        <v>237.99999999999997</v>
      </c>
      <c r="E7" s="14"/>
      <c r="F7" s="14"/>
      <c r="G7" s="14"/>
      <c r="H7" s="15">
        <f>G7*D7</f>
        <v>0</v>
      </c>
    </row>
    <row r="8" spans="2:8" ht="15" customHeight="1" x14ac:dyDescent="0.35">
      <c r="B8" s="27" t="s">
        <v>10</v>
      </c>
      <c r="C8" s="50" t="s">
        <v>61</v>
      </c>
      <c r="D8" s="47">
        <f>1700*0.2*20%</f>
        <v>68</v>
      </c>
      <c r="E8" s="14"/>
      <c r="F8" s="14"/>
      <c r="G8" s="14"/>
      <c r="H8" s="15">
        <f>G8*D8</f>
        <v>0</v>
      </c>
    </row>
    <row r="9" spans="2:8" ht="15" customHeight="1" x14ac:dyDescent="0.35">
      <c r="B9" s="27" t="s">
        <v>11</v>
      </c>
      <c r="C9" s="51" t="s">
        <v>58</v>
      </c>
      <c r="D9" s="47">
        <f>1040*0.2*80%</f>
        <v>166.4</v>
      </c>
      <c r="E9" s="14"/>
      <c r="F9" s="14"/>
      <c r="G9" s="14"/>
      <c r="H9" s="15">
        <f>G9*D9</f>
        <v>0</v>
      </c>
    </row>
    <row r="10" spans="2:8" x14ac:dyDescent="0.35">
      <c r="B10" s="27" t="s">
        <v>12</v>
      </c>
      <c r="C10" s="50" t="s">
        <v>62</v>
      </c>
      <c r="D10" s="47">
        <f>1040*0.2*20%</f>
        <v>41.6</v>
      </c>
      <c r="E10" s="14"/>
      <c r="F10" s="14"/>
      <c r="G10" s="14"/>
      <c r="H10" s="15">
        <f>G10*D10</f>
        <v>0</v>
      </c>
    </row>
    <row r="11" spans="2:8" ht="15" customHeight="1" x14ac:dyDescent="0.5">
      <c r="B11" s="29"/>
      <c r="C11" s="16"/>
      <c r="H11" s="39">
        <f>SUM(H6:H10)</f>
        <v>0</v>
      </c>
    </row>
    <row r="12" spans="2:8" ht="23.5" x14ac:dyDescent="0.55000000000000004">
      <c r="B12" s="26" t="s">
        <v>67</v>
      </c>
      <c r="C12" s="16"/>
    </row>
    <row r="13" spans="2:8" x14ac:dyDescent="0.35">
      <c r="B13" s="19" t="s">
        <v>2</v>
      </c>
      <c r="C13" s="33" t="s">
        <v>3</v>
      </c>
      <c r="D13" s="33" t="s">
        <v>4</v>
      </c>
      <c r="E13" s="33" t="s">
        <v>5</v>
      </c>
      <c r="F13" s="33" t="s">
        <v>6</v>
      </c>
      <c r="G13" s="33" t="s">
        <v>7</v>
      </c>
      <c r="H13" s="33" t="s">
        <v>8</v>
      </c>
    </row>
    <row r="14" spans="2:8" x14ac:dyDescent="0.35">
      <c r="B14" s="27" t="s">
        <v>9</v>
      </c>
      <c r="C14" s="51" t="s">
        <v>57</v>
      </c>
      <c r="D14" s="47">
        <f>1700*0.05*10%</f>
        <v>8.5</v>
      </c>
      <c r="E14" s="14"/>
      <c r="F14" s="14"/>
      <c r="G14" s="14"/>
      <c r="H14" s="15">
        <f>D14*G14</f>
        <v>0</v>
      </c>
    </row>
    <row r="15" spans="2:8" x14ac:dyDescent="0.35">
      <c r="B15" s="27" t="s">
        <v>64</v>
      </c>
      <c r="C15" s="50" t="s">
        <v>59</v>
      </c>
      <c r="D15" s="47">
        <f>1700*0.05*70%</f>
        <v>59.499999999999993</v>
      </c>
      <c r="E15" s="14"/>
      <c r="F15" s="14"/>
      <c r="G15" s="14"/>
      <c r="H15" s="15">
        <f>D15*G15</f>
        <v>0</v>
      </c>
    </row>
    <row r="16" spans="2:8" x14ac:dyDescent="0.35">
      <c r="B16" s="27" t="s">
        <v>10</v>
      </c>
      <c r="C16" s="50" t="s">
        <v>61</v>
      </c>
      <c r="D16" s="47">
        <f>1700*0.05*20%</f>
        <v>17</v>
      </c>
      <c r="E16" s="14"/>
      <c r="F16" s="14"/>
      <c r="G16" s="14"/>
      <c r="H16" s="15">
        <f>D16*G16</f>
        <v>0</v>
      </c>
    </row>
    <row r="17" spans="2:9" ht="15" customHeight="1" x14ac:dyDescent="0.35">
      <c r="B17" s="27" t="s">
        <v>11</v>
      </c>
      <c r="C17" s="51" t="s">
        <v>58</v>
      </c>
      <c r="D17" s="47">
        <f>1040*0.05*80%</f>
        <v>41.6</v>
      </c>
      <c r="E17" s="14"/>
      <c r="F17" s="14"/>
      <c r="G17" s="14"/>
      <c r="H17" s="15">
        <f>D17*G17</f>
        <v>0</v>
      </c>
    </row>
    <row r="18" spans="2:9" ht="18" customHeight="1" x14ac:dyDescent="0.35">
      <c r="B18" s="27" t="s">
        <v>12</v>
      </c>
      <c r="C18" s="50" t="s">
        <v>62</v>
      </c>
      <c r="D18" s="47">
        <f>1040*0.05*20%</f>
        <v>10.4</v>
      </c>
      <c r="E18" s="14"/>
      <c r="F18" s="14"/>
      <c r="G18" s="14"/>
      <c r="H18" s="15">
        <f>D18*G18</f>
        <v>0</v>
      </c>
    </row>
    <row r="19" spans="2:9" x14ac:dyDescent="0.35">
      <c r="H19" s="39">
        <f>SUM(H14:H18)</f>
        <v>0</v>
      </c>
    </row>
    <row r="20" spans="2:9" ht="15" customHeight="1" x14ac:dyDescent="0.5">
      <c r="B20" s="29"/>
      <c r="C20" s="16"/>
      <c r="H20" s="49"/>
    </row>
    <row r="21" spans="2:9" ht="23.5" x14ac:dyDescent="0.55000000000000004">
      <c r="B21" s="26" t="s">
        <v>68</v>
      </c>
      <c r="C21" s="16"/>
    </row>
    <row r="22" spans="2:9" ht="44.15" customHeight="1" x14ac:dyDescent="0.35">
      <c r="B22" s="19" t="s">
        <v>2</v>
      </c>
      <c r="C22" s="33" t="s">
        <v>3</v>
      </c>
      <c r="D22" s="33" t="s">
        <v>4</v>
      </c>
      <c r="E22" s="33" t="s">
        <v>5</v>
      </c>
      <c r="F22" s="33" t="s">
        <v>6</v>
      </c>
      <c r="G22" s="32" t="s">
        <v>79</v>
      </c>
      <c r="H22" s="32" t="s">
        <v>80</v>
      </c>
      <c r="I22" s="33" t="s">
        <v>8</v>
      </c>
    </row>
    <row r="23" spans="2:9" x14ac:dyDescent="0.35">
      <c r="B23" s="27" t="s">
        <v>9</v>
      </c>
      <c r="C23" s="51" t="s">
        <v>57</v>
      </c>
      <c r="D23" s="47">
        <f>8500*0.6*10%</f>
        <v>510</v>
      </c>
      <c r="E23" s="14"/>
      <c r="F23" s="14"/>
      <c r="G23" s="14"/>
      <c r="H23" s="14"/>
      <c r="I23" s="15">
        <f>(G23*80%+H23*20%)*D23*12</f>
        <v>0</v>
      </c>
    </row>
    <row r="24" spans="2:9" ht="14.5" customHeight="1" x14ac:dyDescent="0.35">
      <c r="B24" s="27" t="s">
        <v>64</v>
      </c>
      <c r="C24" s="50" t="s">
        <v>59</v>
      </c>
      <c r="D24" s="47">
        <f>8500*0.6*70%</f>
        <v>3570</v>
      </c>
      <c r="E24" s="14"/>
      <c r="F24" s="14"/>
      <c r="G24" s="14"/>
      <c r="H24" s="14"/>
      <c r="I24" s="15">
        <f t="shared" ref="I24:I27" si="0">(G24*80%+H24*20%)*D24*12</f>
        <v>0</v>
      </c>
    </row>
    <row r="25" spans="2:9" x14ac:dyDescent="0.35">
      <c r="B25" s="27" t="s">
        <v>10</v>
      </c>
      <c r="C25" s="50" t="s">
        <v>61</v>
      </c>
      <c r="D25" s="47">
        <f>8500*0.6*20%</f>
        <v>1020</v>
      </c>
      <c r="E25" s="14"/>
      <c r="F25" s="14"/>
      <c r="G25" s="14"/>
      <c r="H25" s="14"/>
      <c r="I25" s="15">
        <f t="shared" si="0"/>
        <v>0</v>
      </c>
    </row>
    <row r="26" spans="2:9" ht="15" customHeight="1" x14ac:dyDescent="0.35">
      <c r="B26" s="27" t="s">
        <v>11</v>
      </c>
      <c r="C26" s="51" t="s">
        <v>58</v>
      </c>
      <c r="D26" s="47">
        <f>5200*0.6*80%</f>
        <v>2496</v>
      </c>
      <c r="E26" s="14"/>
      <c r="F26" s="14"/>
      <c r="G26" s="14"/>
      <c r="H26" s="14"/>
      <c r="I26" s="15">
        <f t="shared" si="0"/>
        <v>0</v>
      </c>
    </row>
    <row r="27" spans="2:9" x14ac:dyDescent="0.35">
      <c r="B27" s="27" t="s">
        <v>12</v>
      </c>
      <c r="C27" s="50" t="s">
        <v>62</v>
      </c>
      <c r="D27" s="47">
        <f>5200*0.6*20%</f>
        <v>624</v>
      </c>
      <c r="E27" s="14"/>
      <c r="F27" s="14"/>
      <c r="G27" s="14"/>
      <c r="H27" s="14"/>
      <c r="I27" s="15">
        <f t="shared" si="0"/>
        <v>0</v>
      </c>
    </row>
    <row r="28" spans="2:9" x14ac:dyDescent="0.35">
      <c r="I28" s="39">
        <f>SUM(I23:I27)</f>
        <v>0</v>
      </c>
    </row>
    <row r="30" spans="2:9" ht="23.5" x14ac:dyDescent="0.55000000000000004">
      <c r="B30" s="26" t="s">
        <v>69</v>
      </c>
      <c r="C30" s="16"/>
    </row>
    <row r="31" spans="2:9" ht="42" customHeight="1" x14ac:dyDescent="0.35">
      <c r="B31" s="19" t="s">
        <v>2</v>
      </c>
      <c r="C31" s="33" t="s">
        <v>3</v>
      </c>
      <c r="D31" s="33" t="s">
        <v>4</v>
      </c>
      <c r="E31" s="33" t="s">
        <v>5</v>
      </c>
      <c r="F31" s="33" t="s">
        <v>6</v>
      </c>
      <c r="G31" s="32" t="s">
        <v>78</v>
      </c>
      <c r="H31" s="32" t="s">
        <v>77</v>
      </c>
      <c r="I31" s="33" t="s">
        <v>8</v>
      </c>
    </row>
    <row r="32" spans="2:9" x14ac:dyDescent="0.35">
      <c r="B32" s="27" t="s">
        <v>9</v>
      </c>
      <c r="C32" s="51" t="s">
        <v>57</v>
      </c>
      <c r="D32" s="47">
        <f>8500*0.15*10%</f>
        <v>127.5</v>
      </c>
      <c r="E32" s="14"/>
      <c r="F32" s="14"/>
      <c r="G32" s="14"/>
      <c r="H32" s="14"/>
      <c r="I32" s="15">
        <f>(G32*80%+H32*20%)*D32*12</f>
        <v>0</v>
      </c>
    </row>
    <row r="33" spans="2:11" x14ac:dyDescent="0.35">
      <c r="B33" s="27" t="s">
        <v>64</v>
      </c>
      <c r="C33" s="50" t="s">
        <v>59</v>
      </c>
      <c r="D33" s="47">
        <f>8500*0.15*70%</f>
        <v>892.5</v>
      </c>
      <c r="E33" s="14"/>
      <c r="F33" s="14"/>
      <c r="G33" s="14"/>
      <c r="H33" s="14"/>
      <c r="I33" s="15">
        <f>(G33*80%+H33*20%)*D33*12</f>
        <v>0</v>
      </c>
    </row>
    <row r="34" spans="2:11" x14ac:dyDescent="0.35">
      <c r="B34" s="27" t="s">
        <v>10</v>
      </c>
      <c r="C34" s="50" t="s">
        <v>61</v>
      </c>
      <c r="D34" s="47">
        <f>8500*0.15*20%</f>
        <v>255</v>
      </c>
      <c r="E34" s="14"/>
      <c r="F34" s="14"/>
      <c r="G34" s="14"/>
      <c r="H34" s="14"/>
      <c r="I34" s="15">
        <f>(G34*80%+H34*20%)*D34*12</f>
        <v>0</v>
      </c>
    </row>
    <row r="35" spans="2:11" ht="15" customHeight="1" x14ac:dyDescent="0.35">
      <c r="B35" s="27" t="s">
        <v>11</v>
      </c>
      <c r="C35" s="51" t="s">
        <v>58</v>
      </c>
      <c r="D35" s="47">
        <f>5200*0.15*80%</f>
        <v>624</v>
      </c>
      <c r="E35" s="14"/>
      <c r="F35" s="14"/>
      <c r="G35" s="14"/>
      <c r="H35" s="14"/>
      <c r="I35" s="15">
        <f>(G35*80%+H35*20%)*D35*12</f>
        <v>0</v>
      </c>
    </row>
    <row r="36" spans="2:11" x14ac:dyDescent="0.35">
      <c r="B36" s="27" t="s">
        <v>12</v>
      </c>
      <c r="C36" s="50" t="s">
        <v>62</v>
      </c>
      <c r="D36" s="47">
        <f>5200*0.15*20%</f>
        <v>156</v>
      </c>
      <c r="E36" s="14"/>
      <c r="F36" s="14"/>
      <c r="G36" s="14"/>
      <c r="H36" s="14"/>
      <c r="I36" s="15">
        <f>(G36*80%+H36*20%)*D36*12</f>
        <v>0</v>
      </c>
    </row>
    <row r="37" spans="2:11" x14ac:dyDescent="0.35">
      <c r="I37" s="39">
        <f>SUM(I32:I36)</f>
        <v>0</v>
      </c>
    </row>
    <row r="39" spans="2:11" ht="31" x14ac:dyDescent="0.7">
      <c r="B39" s="26" t="s">
        <v>70</v>
      </c>
      <c r="C39" s="12"/>
      <c r="K39" s="10"/>
    </row>
    <row r="40" spans="2:11" x14ac:dyDescent="0.35">
      <c r="B40" s="19" t="s">
        <v>13</v>
      </c>
      <c r="C40" s="33" t="s">
        <v>3</v>
      </c>
      <c r="D40" s="33" t="s">
        <v>14</v>
      </c>
      <c r="E40" s="33" t="s">
        <v>15</v>
      </c>
      <c r="F40" s="33" t="s">
        <v>8</v>
      </c>
      <c r="G40" s="8"/>
    </row>
    <row r="41" spans="2:11" x14ac:dyDescent="0.35">
      <c r="B41" s="27" t="s">
        <v>16</v>
      </c>
      <c r="C41" s="51" t="s">
        <v>63</v>
      </c>
      <c r="D41" s="18">
        <f>265000000*0.7*0.7</f>
        <v>129849999.99999999</v>
      </c>
      <c r="E41" s="14"/>
      <c r="F41" s="15">
        <f>E41*D41</f>
        <v>0</v>
      </c>
      <c r="G41" s="35"/>
    </row>
    <row r="42" spans="2:11" x14ac:dyDescent="0.35">
      <c r="B42" s="27" t="s">
        <v>17</v>
      </c>
      <c r="C42" s="51" t="s">
        <v>63</v>
      </c>
      <c r="D42" s="18">
        <f>265000000*0.7*0.3</f>
        <v>55650000</v>
      </c>
      <c r="E42" s="14"/>
      <c r="F42" s="15">
        <f>E42*D42</f>
        <v>0</v>
      </c>
      <c r="G42" s="35"/>
    </row>
    <row r="43" spans="2:11" x14ac:dyDescent="0.35">
      <c r="C43" s="17"/>
      <c r="D43" s="13"/>
      <c r="E43" s="34"/>
      <c r="F43" s="39">
        <f>SUM(F41:F42)</f>
        <v>0</v>
      </c>
      <c r="G43" s="8"/>
    </row>
    <row r="44" spans="2:11" ht="23.5" x14ac:dyDescent="0.35">
      <c r="B44" s="30" t="s">
        <v>18</v>
      </c>
      <c r="D44" s="9"/>
      <c r="E44" s="9"/>
      <c r="F44" s="9"/>
      <c r="G44" s="9"/>
    </row>
    <row r="45" spans="2:11" ht="17.25" customHeight="1" x14ac:dyDescent="0.35">
      <c r="B45" s="19" t="s">
        <v>19</v>
      </c>
      <c r="C45" s="33" t="s">
        <v>3</v>
      </c>
      <c r="D45" s="33" t="s">
        <v>29</v>
      </c>
      <c r="E45" s="33" t="s">
        <v>52</v>
      </c>
      <c r="F45" s="33" t="s">
        <v>8</v>
      </c>
    </row>
    <row r="46" spans="2:11" x14ac:dyDescent="0.35">
      <c r="B46" s="27" t="s">
        <v>56</v>
      </c>
      <c r="C46" s="51" t="s">
        <v>63</v>
      </c>
      <c r="D46" s="54">
        <v>80</v>
      </c>
      <c r="E46" s="14"/>
      <c r="F46" s="15">
        <f>E46*D46*12</f>
        <v>0</v>
      </c>
      <c r="G46" s="9"/>
    </row>
    <row r="47" spans="2:11" s="20" customFormat="1" x14ac:dyDescent="0.35">
      <c r="B47" s="31"/>
      <c r="C47" s="21"/>
      <c r="D47" s="22"/>
      <c r="E47" s="23"/>
      <c r="F47" s="39">
        <f>SUM(F46)</f>
        <v>0</v>
      </c>
      <c r="G47" s="24"/>
    </row>
    <row r="48" spans="2:11" ht="23.5" x14ac:dyDescent="0.55000000000000004">
      <c r="B48" s="26" t="s">
        <v>20</v>
      </c>
    </row>
    <row r="49" spans="2:6" x14ac:dyDescent="0.35">
      <c r="B49" s="19" t="s">
        <v>20</v>
      </c>
      <c r="C49" s="52" t="s">
        <v>3</v>
      </c>
      <c r="D49" s="33" t="s">
        <v>21</v>
      </c>
      <c r="E49" s="33" t="s">
        <v>22</v>
      </c>
      <c r="F49" s="33" t="s">
        <v>8</v>
      </c>
    </row>
    <row r="50" spans="2:6" x14ac:dyDescent="0.35">
      <c r="B50" s="48" t="s">
        <v>23</v>
      </c>
      <c r="C50" s="51" t="s">
        <v>60</v>
      </c>
      <c r="D50" s="54">
        <v>1700</v>
      </c>
      <c r="E50" s="14"/>
      <c r="F50" s="15"/>
    </row>
    <row r="51" spans="2:6" x14ac:dyDescent="0.35">
      <c r="B51" s="48" t="s">
        <v>24</v>
      </c>
      <c r="C51" s="51" t="s">
        <v>60</v>
      </c>
      <c r="D51" s="54">
        <v>1700</v>
      </c>
      <c r="E51" s="14"/>
      <c r="F51" s="15"/>
    </row>
    <row r="52" spans="2:6" x14ac:dyDescent="0.35">
      <c r="D52" s="11"/>
      <c r="E52" s="11"/>
      <c r="F52" s="39">
        <f>SUM(F50:F51)</f>
        <v>0</v>
      </c>
    </row>
    <row r="53" spans="2:6" ht="23.5" x14ac:dyDescent="0.55000000000000004">
      <c r="B53" s="26" t="s">
        <v>25</v>
      </c>
    </row>
    <row r="54" spans="2:6" x14ac:dyDescent="0.35">
      <c r="B54" s="19" t="s">
        <v>25</v>
      </c>
      <c r="C54" s="33" t="s">
        <v>40</v>
      </c>
      <c r="D54" s="33" t="s">
        <v>41</v>
      </c>
      <c r="E54" s="33" t="s">
        <v>8</v>
      </c>
    </row>
    <row r="55" spans="2:6" ht="29" x14ac:dyDescent="0.35">
      <c r="B55" s="27" t="s">
        <v>43</v>
      </c>
      <c r="C55" s="18">
        <f>(265000000*0.3+$D$42)*0.7*0.3</f>
        <v>28381500</v>
      </c>
      <c r="D55" s="14"/>
      <c r="E55" s="15">
        <f>D55*C55</f>
        <v>0</v>
      </c>
      <c r="F55" s="36"/>
    </row>
    <row r="56" spans="2:6" ht="29" x14ac:dyDescent="0.35">
      <c r="B56" s="27" t="s">
        <v>44</v>
      </c>
      <c r="C56" s="18">
        <f>(265000000*0.3+$D$42)*0.7*0.5</f>
        <v>47302500</v>
      </c>
      <c r="D56" s="14"/>
      <c r="E56" s="15">
        <f t="shared" ref="E56:E60" si="1">D56*C56</f>
        <v>0</v>
      </c>
      <c r="F56" s="36"/>
    </row>
    <row r="57" spans="2:6" ht="29" x14ac:dyDescent="0.35">
      <c r="B57" s="27" t="s">
        <v>42</v>
      </c>
      <c r="C57" s="18">
        <f>(265000000*0.3+$D$42)*0.7*0.2</f>
        <v>18921000</v>
      </c>
      <c r="D57" s="14"/>
      <c r="E57" s="15">
        <f t="shared" si="1"/>
        <v>0</v>
      </c>
      <c r="F57" s="36"/>
    </row>
    <row r="58" spans="2:6" ht="29" x14ac:dyDescent="0.35">
      <c r="B58" s="27" t="s">
        <v>45</v>
      </c>
      <c r="C58" s="18">
        <f>(265000000*0.3+$D$42)*0.3*0.3</f>
        <v>12163500</v>
      </c>
      <c r="D58" s="14"/>
      <c r="E58" s="15">
        <f t="shared" si="1"/>
        <v>0</v>
      </c>
      <c r="F58" s="36"/>
    </row>
    <row r="59" spans="2:6" ht="29" x14ac:dyDescent="0.35">
      <c r="B59" s="27" t="s">
        <v>46</v>
      </c>
      <c r="C59" s="18">
        <f>(265000000*0.3+$D$42)*0.3*0.5</f>
        <v>20272500</v>
      </c>
      <c r="D59" s="14"/>
      <c r="E59" s="15">
        <f t="shared" si="1"/>
        <v>0</v>
      </c>
      <c r="F59" s="36"/>
    </row>
    <row r="60" spans="2:6" ht="29" x14ac:dyDescent="0.35">
      <c r="B60" s="27" t="s">
        <v>47</v>
      </c>
      <c r="C60" s="18">
        <f>(265000000*0.3+$D$42)*0.3*0.2</f>
        <v>8109000</v>
      </c>
      <c r="D60" s="14"/>
      <c r="E60" s="15">
        <f t="shared" si="1"/>
        <v>0</v>
      </c>
      <c r="F60" s="36"/>
    </row>
    <row r="61" spans="2:6" x14ac:dyDescent="0.35">
      <c r="E61" s="39">
        <f>SUM(E55:E60)</f>
        <v>0</v>
      </c>
    </row>
    <row r="62" spans="2:6" x14ac:dyDescent="0.35">
      <c r="B62" s="37" t="s">
        <v>26</v>
      </c>
      <c r="C62" s="40">
        <f>E61+F52+F47+F43+I37+I28+H19+H11</f>
        <v>0</v>
      </c>
    </row>
    <row r="113" spans="2:2" x14ac:dyDescent="0.35">
      <c r="B113" s="28" t="s">
        <v>27</v>
      </c>
    </row>
    <row r="114" spans="2:2" x14ac:dyDescent="0.35">
      <c r="B114" s="28" t="s"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41F9-EDA2-4FD5-AEC3-1080D91024BF}">
  <sheetPr>
    <tabColor theme="4" tint="0.59999389629810485"/>
  </sheetPr>
  <dimension ref="B2:G99"/>
  <sheetViews>
    <sheetView workbookViewId="0">
      <selection activeCell="F6" sqref="F6"/>
    </sheetView>
  </sheetViews>
  <sheetFormatPr baseColWidth="10" defaultColWidth="11.453125" defaultRowHeight="14.5" x14ac:dyDescent="0.35"/>
  <cols>
    <col min="1" max="1" width="3.54296875" style="20" customWidth="1"/>
    <col min="2" max="2" width="12.7265625" style="20" bestFit="1" customWidth="1"/>
    <col min="3" max="3" width="29.54296875" style="20" customWidth="1"/>
    <col min="4" max="4" width="17.26953125" style="20" bestFit="1" customWidth="1"/>
    <col min="5" max="5" width="21.1796875" style="20" customWidth="1"/>
    <col min="6" max="6" width="13" style="20" customWidth="1"/>
    <col min="7" max="16384" width="11.453125" style="20"/>
  </cols>
  <sheetData>
    <row r="2" spans="2:7" ht="50.25" customHeight="1" x14ac:dyDescent="0.35">
      <c r="B2" s="66" t="s">
        <v>51</v>
      </c>
      <c r="C2" s="67"/>
      <c r="D2" s="67"/>
      <c r="E2" s="67"/>
      <c r="F2" s="68"/>
      <c r="G2" s="43"/>
    </row>
    <row r="4" spans="2:7" x14ac:dyDescent="0.35">
      <c r="B4" s="38" t="s">
        <v>48</v>
      </c>
      <c r="C4" s="41" t="s">
        <v>49</v>
      </c>
      <c r="D4" s="41" t="s">
        <v>53</v>
      </c>
      <c r="E4" s="41" t="s">
        <v>50</v>
      </c>
      <c r="F4" s="41" t="s">
        <v>22</v>
      </c>
    </row>
    <row r="5" spans="2:7" x14ac:dyDescent="0.35">
      <c r="B5" s="42"/>
      <c r="C5" s="42"/>
      <c r="D5" s="42" t="s">
        <v>54</v>
      </c>
      <c r="E5" s="45"/>
      <c r="F5" s="46" cm="1">
        <f t="array" ref="F5">IFERROR(_xlfn.IFS(
AND(D5="sort",E5&gt;19999),Prisskjema!D55,
AND(D5="sort",E5&lt;20000,E5&gt;4999),Prisskjema!D56,
AND(D5="sort",E5&lt;5000),Prisskjema!D57,
AND(D5="cyan/magneta/gul",E5&gt;19999),Prisskjema!D58,
AND(D5="cyan/magneta/gul",E5&lt;20000,E5&gt;4999),Prisskjema!D59,
AND(D5="cyan/magneta/gul",E5&lt;5000),Prisskjema!D60)*E5,"")</f>
        <v>0</v>
      </c>
      <c r="G5" s="44" t="s">
        <v>55</v>
      </c>
    </row>
    <row r="6" spans="2:7" x14ac:dyDescent="0.35">
      <c r="B6" s="42"/>
      <c r="C6" s="42"/>
      <c r="D6" s="42" t="s">
        <v>54</v>
      </c>
      <c r="E6" s="45"/>
      <c r="F6" s="46"/>
      <c r="G6" s="44" t="s">
        <v>54</v>
      </c>
    </row>
    <row r="7" spans="2:7" x14ac:dyDescent="0.35">
      <c r="B7" s="42"/>
      <c r="C7" s="42"/>
      <c r="D7" s="42"/>
      <c r="E7" s="45"/>
      <c r="F7" s="46" t="str" cm="1">
        <f t="array" ref="F7">IFERROR(_xlfn.IFS(
AND(D7="sort",E7&gt;19999),Prisskjema!D57,
AND(D7="sort",E7&lt;20000,E7&gt;4999),Prisskjema!D58,
AND(D7="sort",E7&lt;5000),Prisskjema!D59,
AND(D7="cyan/magneta/gul",E7&gt;19999),Prisskjema!D60,
AND(D7="cyan/magneta/gul",E7&lt;20000,E7&gt;4999),Prisskjema!D61,
AND(D7="cyan/magneta/gul",E7&lt;5000),Prisskjema!D62)*E7,"")</f>
        <v/>
      </c>
    </row>
    <row r="8" spans="2:7" x14ac:dyDescent="0.35">
      <c r="B8" s="42"/>
      <c r="C8" s="42"/>
      <c r="D8" s="42"/>
      <c r="E8" s="45"/>
      <c r="F8" s="46" t="str" cm="1">
        <f t="array" ref="F8">IFERROR(_xlfn.IFS(
AND(D8="sort",E8&gt;19999),Prisskjema!D58,
AND(D8="sort",E8&lt;20000,E8&gt;4999),Prisskjema!D59,
AND(D8="sort",E8&lt;5000),Prisskjema!D60,
AND(D8="cyan/magneta/gul",E8&gt;19999),Prisskjema!#REF!,
AND(D8="cyan/magneta/gul",E8&lt;20000,E8&gt;4999),Prisskjema!E62,
AND(D8="cyan/magneta/gul",E8&lt;5000),Prisskjema!E63)*E8,"")</f>
        <v/>
      </c>
    </row>
    <row r="9" spans="2:7" x14ac:dyDescent="0.35">
      <c r="B9" s="42"/>
      <c r="C9" s="42"/>
      <c r="D9" s="42"/>
      <c r="E9" s="45"/>
      <c r="F9" s="46" t="str" cm="1">
        <f t="array" ref="F9">IFERROR(_xlfn.IFS(
AND(D9="sort",E9&gt;19999),Prisskjema!D59,
AND(D9="sort",E9&lt;20000,E9&gt;4999),Prisskjema!D60,
AND(D9="sort",E9&lt;5000),Prisskjema!#REF!,
AND(D9="cyan/magneta/gul",E9&gt;19999),Prisskjema!E62,
AND(D9="cyan/magneta/gul",E9&lt;20000,E9&gt;4999),Prisskjema!E63,
AND(D9="cyan/magneta/gul",E9&lt;5000),Prisskjema!E64)*E9,"")</f>
        <v/>
      </c>
    </row>
    <row r="10" spans="2:7" x14ac:dyDescent="0.35">
      <c r="B10" s="42"/>
      <c r="C10" s="42"/>
      <c r="D10" s="42"/>
      <c r="E10" s="45"/>
      <c r="F10" s="46" t="str" cm="1">
        <f t="array" ref="F10">IFERROR(_xlfn.IFS(
AND(D10="sort",E10&gt;19999),Prisskjema!D60,
AND(D10="sort",E10&lt;20000,E10&gt;4999),Prisskjema!#REF!,
AND(D10="sort",E10&lt;5000),Prisskjema!E62,
AND(D10="cyan/magneta/gul",E10&gt;19999),Prisskjema!E63,
AND(D10="cyan/magneta/gul",E10&lt;20000,E10&gt;4999),Prisskjema!E64,
AND(D10="cyan/magneta/gul",E10&lt;5000),Prisskjema!E65)*E10,"")</f>
        <v/>
      </c>
    </row>
    <row r="11" spans="2:7" x14ac:dyDescent="0.35">
      <c r="B11" s="42"/>
      <c r="C11" s="42"/>
      <c r="D11" s="42"/>
      <c r="E11" s="45"/>
      <c r="F11" s="46"/>
    </row>
    <row r="12" spans="2:7" x14ac:dyDescent="0.35">
      <c r="B12" s="42"/>
      <c r="C12" s="42"/>
      <c r="D12" s="42"/>
      <c r="E12" s="45"/>
      <c r="F12" s="46" t="str" cm="1">
        <f t="array" ref="F12">IFERROR(_xlfn.IFS(
AND(D12="sort",E12&gt;19999),Prisskjema!E62,
AND(D12="sort",E12&lt;20000,E12&gt;4999),Prisskjema!E63,
AND(D12="sort",E12&lt;5000),Prisskjema!E64,
AND(D12="cyan/magneta/gul",E12&gt;19999),Prisskjema!E65,
AND(D12="cyan/magneta/gul",E12&lt;20000,E12&gt;4999),Prisskjema!E66,
AND(D12="cyan/magneta/gul",E12&lt;5000),Prisskjema!E67)*E12,"")</f>
        <v/>
      </c>
    </row>
    <row r="13" spans="2:7" x14ac:dyDescent="0.35">
      <c r="B13" s="42"/>
      <c r="C13" s="42"/>
      <c r="D13" s="42"/>
      <c r="E13" s="45"/>
      <c r="F13" s="46" t="str" cm="1">
        <f t="array" ref="F13">IFERROR(_xlfn.IFS(
AND(D13="sort",E13&gt;19999),Prisskjema!E63,
AND(D13="sort",E13&lt;20000,E13&gt;4999),Prisskjema!E64,
AND(D13="sort",E13&lt;5000),Prisskjema!E65,
AND(D13="cyan/magneta/gul",E13&gt;19999),Prisskjema!E66,
AND(D13="cyan/magneta/gul",E13&lt;20000,E13&gt;4999),Prisskjema!E67,
AND(D13="cyan/magneta/gul",E13&lt;5000),Prisskjema!E68)*E13,"")</f>
        <v/>
      </c>
    </row>
    <row r="14" spans="2:7" x14ac:dyDescent="0.35">
      <c r="B14" s="42"/>
      <c r="C14" s="42"/>
      <c r="D14" s="42"/>
      <c r="E14" s="45"/>
      <c r="F14" s="46" t="str" cm="1">
        <f t="array" ref="F14">IFERROR(_xlfn.IFS(
AND(D14="sort",E14&gt;19999),Prisskjema!E64,
AND(D14="sort",E14&lt;20000,E14&gt;4999),Prisskjema!E65,
AND(D14="sort",E14&lt;5000),Prisskjema!E66,
AND(D14="cyan/magneta/gul",E14&gt;19999),Prisskjema!E67,
AND(D14="cyan/magneta/gul",E14&lt;20000,E14&gt;4999),Prisskjema!E68,
AND(D14="cyan/magneta/gul",E14&lt;5000),Prisskjema!E69)*E14,"")</f>
        <v/>
      </c>
    </row>
    <row r="15" spans="2:7" x14ac:dyDescent="0.35">
      <c r="B15" s="42"/>
      <c r="C15" s="42"/>
      <c r="D15" s="42"/>
      <c r="E15" s="45"/>
      <c r="F15" s="46" t="str" cm="1">
        <f t="array" ref="F15">IFERROR(_xlfn.IFS(
AND(D15="sort",E15&gt;19999),Prisskjema!E65,
AND(D15="sort",E15&lt;20000,E15&gt;4999),Prisskjema!E66,
AND(D15="sort",E15&lt;5000),Prisskjema!E67,
AND(D15="cyan/magneta/gul",E15&gt;19999),Prisskjema!E68,
AND(D15="cyan/magneta/gul",E15&lt;20000,E15&gt;4999),Prisskjema!E69,
AND(D15="cyan/magneta/gul",E15&lt;5000),Prisskjema!E70)*E15,"")</f>
        <v/>
      </c>
    </row>
    <row r="16" spans="2:7" x14ac:dyDescent="0.35">
      <c r="B16" s="42"/>
      <c r="C16" s="42"/>
      <c r="D16" s="42"/>
      <c r="E16" s="45"/>
      <c r="F16" s="46" t="str" cm="1">
        <f t="array" ref="F16">IFERROR(_xlfn.IFS(
AND(D16="sort",E16&gt;19999),Prisskjema!E66,
AND(D16="sort",E16&lt;20000,E16&gt;4999),Prisskjema!E67,
AND(D16="sort",E16&lt;5000),Prisskjema!E68,
AND(D16="cyan/magneta/gul",E16&gt;19999),Prisskjema!E69,
AND(D16="cyan/magneta/gul",E16&lt;20000,E16&gt;4999),Prisskjema!E70,
AND(D16="cyan/magneta/gul",E16&lt;5000),Prisskjema!E71)*E16,"")</f>
        <v/>
      </c>
    </row>
    <row r="17" spans="2:6" x14ac:dyDescent="0.35">
      <c r="B17" s="42"/>
      <c r="C17" s="42"/>
      <c r="D17" s="42"/>
      <c r="E17" s="45"/>
      <c r="F17" s="46" t="str" cm="1">
        <f t="array" ref="F17">IFERROR(_xlfn.IFS(
AND(D17="sort",E17&gt;19999),Prisskjema!E67,
AND(D17="sort",E17&lt;20000,E17&gt;4999),Prisskjema!E68,
AND(D17="sort",E17&lt;5000),Prisskjema!E69,
AND(D17="cyan/magneta/gul",E17&gt;19999),Prisskjema!E70,
AND(D17="cyan/magneta/gul",E17&lt;20000,E17&gt;4999),Prisskjema!E71,
AND(D17="cyan/magneta/gul",E17&lt;5000),Prisskjema!E72)*E17,"")</f>
        <v/>
      </c>
    </row>
    <row r="18" spans="2:6" x14ac:dyDescent="0.35">
      <c r="B18" s="42"/>
      <c r="C18" s="42"/>
      <c r="D18" s="42"/>
      <c r="E18" s="45"/>
      <c r="F18" s="46" t="str" cm="1">
        <f t="array" ref="F18">IFERROR(_xlfn.IFS(
AND(D18="sort",E18&gt;19999),Prisskjema!E68,
AND(D18="sort",E18&lt;20000,E18&gt;4999),Prisskjema!E69,
AND(D18="sort",E18&lt;5000),Prisskjema!E70,
AND(D18="cyan/magneta/gul",E18&gt;19999),Prisskjema!E71,
AND(D18="cyan/magneta/gul",E18&lt;20000,E18&gt;4999),Prisskjema!E72,
AND(D18="cyan/magneta/gul",E18&lt;5000),Prisskjema!E73)*E18,"")</f>
        <v/>
      </c>
    </row>
    <row r="19" spans="2:6" x14ac:dyDescent="0.35">
      <c r="B19" s="42"/>
      <c r="C19" s="42"/>
      <c r="D19" s="42"/>
      <c r="E19" s="45"/>
      <c r="F19" s="46" t="str" cm="1">
        <f t="array" ref="F19">IFERROR(_xlfn.IFS(
AND(D19="sort",E19&gt;19999),Prisskjema!E69,
AND(D19="sort",E19&lt;20000,E19&gt;4999),Prisskjema!E70,
AND(D19="sort",E19&lt;5000),Prisskjema!E71,
AND(D19="cyan/magneta/gul",E19&gt;19999),Prisskjema!E72,
AND(D19="cyan/magneta/gul",E19&lt;20000,E19&gt;4999),Prisskjema!E73,
AND(D19="cyan/magneta/gul",E19&lt;5000),Prisskjema!E74)*E19,"")</f>
        <v/>
      </c>
    </row>
    <row r="20" spans="2:6" x14ac:dyDescent="0.35">
      <c r="B20" s="42"/>
      <c r="C20" s="42"/>
      <c r="D20" s="42"/>
      <c r="E20" s="45"/>
      <c r="F20" s="46" t="str" cm="1">
        <f t="array" ref="F20">IFERROR(_xlfn.IFS(
AND(D20="sort",E20&gt;19999),Prisskjema!E70,
AND(D20="sort",E20&lt;20000,E20&gt;4999),Prisskjema!E71,
AND(D20="sort",E20&lt;5000),Prisskjema!E72,
AND(D20="cyan/magneta/gul",E20&gt;19999),Prisskjema!E73,
AND(D20="cyan/magneta/gul",E20&lt;20000,E20&gt;4999),Prisskjema!E74,
AND(D20="cyan/magneta/gul",E20&lt;5000),Prisskjema!E75)*E20,"")</f>
        <v/>
      </c>
    </row>
    <row r="21" spans="2:6" x14ac:dyDescent="0.35">
      <c r="B21" s="42"/>
      <c r="C21" s="42"/>
      <c r="D21" s="42"/>
      <c r="E21" s="45"/>
      <c r="F21" s="46" t="str" cm="1">
        <f t="array" ref="F21">IFERROR(_xlfn.IFS(
AND(D21="sort",E21&gt;19999),Prisskjema!E71,
AND(D21="sort",E21&lt;20000,E21&gt;4999),Prisskjema!E72,
AND(D21="sort",E21&lt;5000),Prisskjema!E73,
AND(D21="cyan/magneta/gul",E21&gt;19999),Prisskjema!E74,
AND(D21="cyan/magneta/gul",E21&lt;20000,E21&gt;4999),Prisskjema!E75,
AND(D21="cyan/magneta/gul",E21&lt;5000),Prisskjema!E76)*E21,"")</f>
        <v/>
      </c>
    </row>
    <row r="22" spans="2:6" x14ac:dyDescent="0.35">
      <c r="B22" s="42"/>
      <c r="C22" s="42"/>
      <c r="D22" s="42"/>
      <c r="E22" s="45"/>
      <c r="F22" s="46" t="str" cm="1">
        <f t="array" ref="F22">IFERROR(_xlfn.IFS(
AND(D22="sort",E22&gt;19999),Prisskjema!E72,
AND(D22="sort",E22&lt;20000,E22&gt;4999),Prisskjema!E73,
AND(D22="sort",E22&lt;5000),Prisskjema!E74,
AND(D22="cyan/magneta/gul",E22&gt;19999),Prisskjema!E75,
AND(D22="cyan/magneta/gul",E22&lt;20000,E22&gt;4999),Prisskjema!E76,
AND(D22="cyan/magneta/gul",E22&lt;5000),Prisskjema!E77)*E22,"")</f>
        <v/>
      </c>
    </row>
    <row r="23" spans="2:6" x14ac:dyDescent="0.35">
      <c r="B23" s="42"/>
      <c r="C23" s="42"/>
      <c r="D23" s="42"/>
      <c r="E23" s="45"/>
      <c r="F23" s="46" t="str" cm="1">
        <f t="array" ref="F23">IFERROR(_xlfn.IFS(
AND(D23="sort",E23&gt;19999),Prisskjema!E73,
AND(D23="sort",E23&lt;20000,E23&gt;4999),Prisskjema!E74,
AND(D23="sort",E23&lt;5000),Prisskjema!E75,
AND(D23="cyan/magneta/gul",E23&gt;19999),Prisskjema!E76,
AND(D23="cyan/magneta/gul",E23&lt;20000,E23&gt;4999),Prisskjema!E77,
AND(D23="cyan/magneta/gul",E23&lt;5000),Prisskjema!E78)*E23,"")</f>
        <v/>
      </c>
    </row>
    <row r="24" spans="2:6" x14ac:dyDescent="0.35">
      <c r="B24" s="42"/>
      <c r="C24" s="42"/>
      <c r="D24" s="42"/>
      <c r="E24" s="45"/>
      <c r="F24" s="46" t="str" cm="1">
        <f t="array" ref="F24">IFERROR(_xlfn.IFS(
AND(D24="sort",E24&gt;19999),Prisskjema!E74,
AND(D24="sort",E24&lt;20000,E24&gt;4999),Prisskjema!E75,
AND(D24="sort",E24&lt;5000),Prisskjema!E76,
AND(D24="cyan/magneta/gul",E24&gt;19999),Prisskjema!E77,
AND(D24="cyan/magneta/gul",E24&lt;20000,E24&gt;4999),Prisskjema!E78,
AND(D24="cyan/magneta/gul",E24&lt;5000),Prisskjema!E79)*E24,"")</f>
        <v/>
      </c>
    </row>
    <row r="25" spans="2:6" x14ac:dyDescent="0.35">
      <c r="B25" s="42"/>
      <c r="C25" s="42"/>
      <c r="D25" s="42"/>
      <c r="E25" s="45"/>
      <c r="F25" s="46" t="str" cm="1">
        <f t="array" ref="F25">IFERROR(_xlfn.IFS(
AND(D25="sort",E25&gt;19999),Prisskjema!E75,
AND(D25="sort",E25&lt;20000,E25&gt;4999),Prisskjema!E76,
AND(D25="sort",E25&lt;5000),Prisskjema!E77,
AND(D25="cyan/magneta/gul",E25&gt;19999),Prisskjema!E78,
AND(D25="cyan/magneta/gul",E25&lt;20000,E25&gt;4999),Prisskjema!E79,
AND(D25="cyan/magneta/gul",E25&lt;5000),Prisskjema!E80)*E25,"")</f>
        <v/>
      </c>
    </row>
    <row r="26" spans="2:6" x14ac:dyDescent="0.35">
      <c r="B26" s="42"/>
      <c r="C26" s="42"/>
      <c r="D26" s="42"/>
      <c r="E26" s="45"/>
      <c r="F26" s="46" t="str" cm="1">
        <f t="array" ref="F26">IFERROR(_xlfn.IFS(
AND(D26="sort",E26&gt;19999),Prisskjema!E76,
AND(D26="sort",E26&lt;20000,E26&gt;4999),Prisskjema!E77,
AND(D26="sort",E26&lt;5000),Prisskjema!E78,
AND(D26="cyan/magneta/gul",E26&gt;19999),Prisskjema!E79,
AND(D26="cyan/magneta/gul",E26&lt;20000,E26&gt;4999),Prisskjema!E80,
AND(D26="cyan/magneta/gul",E26&lt;5000),Prisskjema!E81)*E26,"")</f>
        <v/>
      </c>
    </row>
    <row r="27" spans="2:6" x14ac:dyDescent="0.35">
      <c r="B27" s="42"/>
      <c r="C27" s="42"/>
      <c r="D27" s="42"/>
      <c r="E27" s="45"/>
      <c r="F27" s="46" t="str" cm="1">
        <f t="array" ref="F27">IFERROR(_xlfn.IFS(
AND(D27="sort",E27&gt;19999),Prisskjema!E77,
AND(D27="sort",E27&lt;20000,E27&gt;4999),Prisskjema!E78,
AND(D27="sort",E27&lt;5000),Prisskjema!E79,
AND(D27="cyan/magneta/gul",E27&gt;19999),Prisskjema!E80,
AND(D27="cyan/magneta/gul",E27&lt;20000,E27&gt;4999),Prisskjema!E81,
AND(D27="cyan/magneta/gul",E27&lt;5000),Prisskjema!E82)*E27,"")</f>
        <v/>
      </c>
    </row>
    <row r="28" spans="2:6" x14ac:dyDescent="0.35">
      <c r="B28" s="42"/>
      <c r="C28" s="42"/>
      <c r="D28" s="42"/>
      <c r="E28" s="45"/>
      <c r="F28" s="46" t="str" cm="1">
        <f t="array" ref="F28">IFERROR(_xlfn.IFS(
AND(D28="sort",E28&gt;19999),Prisskjema!E78,
AND(D28="sort",E28&lt;20000,E28&gt;4999),Prisskjema!E79,
AND(D28="sort",E28&lt;5000),Prisskjema!E80,
AND(D28="cyan/magneta/gul",E28&gt;19999),Prisskjema!E81,
AND(D28="cyan/magneta/gul",E28&lt;20000,E28&gt;4999),Prisskjema!E82,
AND(D28="cyan/magneta/gul",E28&lt;5000),Prisskjema!E83)*E28,"")</f>
        <v/>
      </c>
    </row>
    <row r="29" spans="2:6" x14ac:dyDescent="0.35">
      <c r="B29" s="42"/>
      <c r="C29" s="42"/>
      <c r="D29" s="42"/>
      <c r="E29" s="45"/>
      <c r="F29" s="46" t="str" cm="1">
        <f t="array" ref="F29">IFERROR(_xlfn.IFS(
AND(D29="sort",E29&gt;19999),Prisskjema!E79,
AND(D29="sort",E29&lt;20000,E29&gt;4999),Prisskjema!E80,
AND(D29="sort",E29&lt;5000),Prisskjema!E81,
AND(D29="cyan/magneta/gul",E29&gt;19999),Prisskjema!E82,
AND(D29="cyan/magneta/gul",E29&lt;20000,E29&gt;4999),Prisskjema!E83,
AND(D29="cyan/magneta/gul",E29&lt;5000),Prisskjema!E84)*E29,"")</f>
        <v/>
      </c>
    </row>
    <row r="30" spans="2:6" x14ac:dyDescent="0.35">
      <c r="B30" s="42"/>
      <c r="C30" s="42"/>
      <c r="D30" s="42"/>
      <c r="E30" s="45"/>
      <c r="F30" s="46" t="str" cm="1">
        <f t="array" ref="F30">IFERROR(_xlfn.IFS(
AND(D30="sort",E30&gt;19999),Prisskjema!E80,
AND(D30="sort",E30&lt;20000,E30&gt;4999),Prisskjema!E81,
AND(D30="sort",E30&lt;5000),Prisskjema!E82,
AND(D30="cyan/magneta/gul",E30&gt;19999),Prisskjema!E83,
AND(D30="cyan/magneta/gul",E30&lt;20000,E30&gt;4999),Prisskjema!E84,
AND(D30="cyan/magneta/gul",E30&lt;5000),Prisskjema!E85)*E30,"")</f>
        <v/>
      </c>
    </row>
    <row r="31" spans="2:6" x14ac:dyDescent="0.35">
      <c r="B31" s="42"/>
      <c r="C31" s="42"/>
      <c r="D31" s="42"/>
      <c r="E31" s="45"/>
      <c r="F31" s="46" t="str" cm="1">
        <f t="array" ref="F31">IFERROR(_xlfn.IFS(
AND(D31="sort",E31&gt;19999),Prisskjema!E81,
AND(D31="sort",E31&lt;20000,E31&gt;4999),Prisskjema!E82,
AND(D31="sort",E31&lt;5000),Prisskjema!E83,
AND(D31="cyan/magneta/gul",E31&gt;19999),Prisskjema!E84,
AND(D31="cyan/magneta/gul",E31&lt;20000,E31&gt;4999),Prisskjema!E85,
AND(D31="cyan/magneta/gul",E31&lt;5000),Prisskjema!E86)*E31,"")</f>
        <v/>
      </c>
    </row>
    <row r="32" spans="2:6" x14ac:dyDescent="0.35">
      <c r="B32" s="42"/>
      <c r="C32" s="42"/>
      <c r="D32" s="42"/>
      <c r="E32" s="45"/>
      <c r="F32" s="46" t="str" cm="1">
        <f t="array" ref="F32">IFERROR(_xlfn.IFS(
AND(D32="sort",E32&gt;19999),Prisskjema!E82,
AND(D32="sort",E32&lt;20000,E32&gt;4999),Prisskjema!E83,
AND(D32="sort",E32&lt;5000),Prisskjema!E84,
AND(D32="cyan/magneta/gul",E32&gt;19999),Prisskjema!E85,
AND(D32="cyan/magneta/gul",E32&lt;20000,E32&gt;4999),Prisskjema!E86,
AND(D32="cyan/magneta/gul",E32&lt;5000),Prisskjema!E87)*E32,"")</f>
        <v/>
      </c>
    </row>
    <row r="33" spans="2:6" x14ac:dyDescent="0.35">
      <c r="B33" s="42"/>
      <c r="C33" s="42"/>
      <c r="D33" s="42"/>
      <c r="E33" s="45"/>
      <c r="F33" s="46" t="str" cm="1">
        <f t="array" ref="F33">IFERROR(_xlfn.IFS(
AND(D33="sort",E33&gt;19999),Prisskjema!E83,
AND(D33="sort",E33&lt;20000,E33&gt;4999),Prisskjema!E84,
AND(D33="sort",E33&lt;5000),Prisskjema!E85,
AND(D33="cyan/magneta/gul",E33&gt;19999),Prisskjema!E86,
AND(D33="cyan/magneta/gul",E33&lt;20000,E33&gt;4999),Prisskjema!E87,
AND(D33="cyan/magneta/gul",E33&lt;5000),Prisskjema!E88)*E33,"")</f>
        <v/>
      </c>
    </row>
    <row r="34" spans="2:6" x14ac:dyDescent="0.35">
      <c r="B34" s="42"/>
      <c r="C34" s="42"/>
      <c r="D34" s="42"/>
      <c r="E34" s="45"/>
      <c r="F34" s="46" t="str" cm="1">
        <f t="array" ref="F34">IFERROR(_xlfn.IFS(
AND(D34="sort",E34&gt;19999),Prisskjema!E84,
AND(D34="sort",E34&lt;20000,E34&gt;4999),Prisskjema!E85,
AND(D34="sort",E34&lt;5000),Prisskjema!E86,
AND(D34="cyan/magneta/gul",E34&gt;19999),Prisskjema!E87,
AND(D34="cyan/magneta/gul",E34&lt;20000,E34&gt;4999),Prisskjema!E88,
AND(D34="cyan/magneta/gul",E34&lt;5000),Prisskjema!E89)*E34,"")</f>
        <v/>
      </c>
    </row>
    <row r="35" spans="2:6" x14ac:dyDescent="0.35">
      <c r="B35" s="42"/>
      <c r="C35" s="42"/>
      <c r="D35" s="42"/>
      <c r="E35" s="45"/>
      <c r="F35" s="46" t="str" cm="1">
        <f t="array" ref="F35">IFERROR(_xlfn.IFS(
AND(D35="sort",E35&gt;19999),Prisskjema!E85,
AND(D35="sort",E35&lt;20000,E35&gt;4999),Prisskjema!E86,
AND(D35="sort",E35&lt;5000),Prisskjema!E87,
AND(D35="cyan/magneta/gul",E35&gt;19999),Prisskjema!E88,
AND(D35="cyan/magneta/gul",E35&lt;20000,E35&gt;4999),Prisskjema!E89,
AND(D35="cyan/magneta/gul",E35&lt;5000),Prisskjema!E90)*E35,"")</f>
        <v/>
      </c>
    </row>
    <row r="36" spans="2:6" x14ac:dyDescent="0.35">
      <c r="B36" s="42"/>
      <c r="C36" s="42"/>
      <c r="D36" s="42"/>
      <c r="E36" s="45"/>
      <c r="F36" s="46" t="str" cm="1">
        <f t="array" ref="F36">IFERROR(_xlfn.IFS(
AND(D36="sort",E36&gt;19999),Prisskjema!E86,
AND(D36="sort",E36&lt;20000,E36&gt;4999),Prisskjema!E87,
AND(D36="sort",E36&lt;5000),Prisskjema!E88,
AND(D36="cyan/magneta/gul",E36&gt;19999),Prisskjema!E89,
AND(D36="cyan/magneta/gul",E36&lt;20000,E36&gt;4999),Prisskjema!E90,
AND(D36="cyan/magneta/gul",E36&lt;5000),Prisskjema!E91)*E36,"")</f>
        <v/>
      </c>
    </row>
    <row r="37" spans="2:6" x14ac:dyDescent="0.35">
      <c r="B37" s="42"/>
      <c r="C37" s="42"/>
      <c r="D37" s="42"/>
      <c r="E37" s="45"/>
      <c r="F37" s="46" t="str" cm="1">
        <f t="array" ref="F37">IFERROR(_xlfn.IFS(
AND(D37="sort",E37&gt;19999),Prisskjema!E87,
AND(D37="sort",E37&lt;20000,E37&gt;4999),Prisskjema!E88,
AND(D37="sort",E37&lt;5000),Prisskjema!E89,
AND(D37="cyan/magneta/gul",E37&gt;19999),Prisskjema!E90,
AND(D37="cyan/magneta/gul",E37&lt;20000,E37&gt;4999),Prisskjema!E91,
AND(D37="cyan/magneta/gul",E37&lt;5000),Prisskjema!E92)*E37,"")</f>
        <v/>
      </c>
    </row>
    <row r="38" spans="2:6" x14ac:dyDescent="0.35">
      <c r="B38" s="42"/>
      <c r="C38" s="42"/>
      <c r="D38" s="42"/>
      <c r="E38" s="45"/>
      <c r="F38" s="46" t="str" cm="1">
        <f t="array" ref="F38">IFERROR(_xlfn.IFS(
AND(D38="sort",E38&gt;19999),Prisskjema!E88,
AND(D38="sort",E38&lt;20000,E38&gt;4999),Prisskjema!E89,
AND(D38="sort",E38&lt;5000),Prisskjema!E90,
AND(D38="cyan/magneta/gul",E38&gt;19999),Prisskjema!E91,
AND(D38="cyan/magneta/gul",E38&lt;20000,E38&gt;4999),Prisskjema!E92,
AND(D38="cyan/magneta/gul",E38&lt;5000),Prisskjema!E93)*E38,"")</f>
        <v/>
      </c>
    </row>
    <row r="39" spans="2:6" x14ac:dyDescent="0.35">
      <c r="B39" s="42"/>
      <c r="C39" s="42"/>
      <c r="D39" s="42"/>
      <c r="E39" s="45"/>
      <c r="F39" s="46" t="str" cm="1">
        <f t="array" ref="F39">IFERROR(_xlfn.IFS(
AND(D39="sort",E39&gt;19999),Prisskjema!E89,
AND(D39="sort",E39&lt;20000,E39&gt;4999),Prisskjema!E90,
AND(D39="sort",E39&lt;5000),Prisskjema!E91,
AND(D39="cyan/magneta/gul",E39&gt;19999),Prisskjema!E92,
AND(D39="cyan/magneta/gul",E39&lt;20000,E39&gt;4999),Prisskjema!E93,
AND(D39="cyan/magneta/gul",E39&lt;5000),Prisskjema!E94)*E39,"")</f>
        <v/>
      </c>
    </row>
    <row r="40" spans="2:6" x14ac:dyDescent="0.35">
      <c r="B40" s="42"/>
      <c r="C40" s="42"/>
      <c r="D40" s="42"/>
      <c r="E40" s="45"/>
      <c r="F40" s="46" t="str" cm="1">
        <f t="array" ref="F40">IFERROR(_xlfn.IFS(
AND(D40="sort",E40&gt;19999),Prisskjema!E90,
AND(D40="sort",E40&lt;20000,E40&gt;4999),Prisskjema!E91,
AND(D40="sort",E40&lt;5000),Prisskjema!E92,
AND(D40="cyan/magneta/gul",E40&gt;19999),Prisskjema!E93,
AND(D40="cyan/magneta/gul",E40&lt;20000,E40&gt;4999),Prisskjema!E94,
AND(D40="cyan/magneta/gul",E40&lt;5000),Prisskjema!E95)*E40,"")</f>
        <v/>
      </c>
    </row>
    <row r="41" spans="2:6" x14ac:dyDescent="0.35">
      <c r="B41" s="42"/>
      <c r="C41" s="42"/>
      <c r="D41" s="42"/>
      <c r="E41" s="45"/>
      <c r="F41" s="46" t="str" cm="1">
        <f t="array" ref="F41">IFERROR(_xlfn.IFS(
AND(D41="sort",E41&gt;19999),Prisskjema!E91,
AND(D41="sort",E41&lt;20000,E41&gt;4999),Prisskjema!E92,
AND(D41="sort",E41&lt;5000),Prisskjema!E93,
AND(D41="cyan/magneta/gul",E41&gt;19999),Prisskjema!E94,
AND(D41="cyan/magneta/gul",E41&lt;20000,E41&gt;4999),Prisskjema!E95,
AND(D41="cyan/magneta/gul",E41&lt;5000),Prisskjema!E96)*E41,"")</f>
        <v/>
      </c>
    </row>
    <row r="42" spans="2:6" x14ac:dyDescent="0.35">
      <c r="B42" s="42"/>
      <c r="C42" s="42"/>
      <c r="D42" s="42"/>
      <c r="E42" s="45"/>
      <c r="F42" s="46" t="str" cm="1">
        <f t="array" ref="F42">IFERROR(_xlfn.IFS(
AND(D42="sort",E42&gt;19999),Prisskjema!E92,
AND(D42="sort",E42&lt;20000,E42&gt;4999),Prisskjema!E93,
AND(D42="sort",E42&lt;5000),Prisskjema!E94,
AND(D42="cyan/magneta/gul",E42&gt;19999),Prisskjema!E95,
AND(D42="cyan/magneta/gul",E42&lt;20000,E42&gt;4999),Prisskjema!E96,
AND(D42="cyan/magneta/gul",E42&lt;5000),Prisskjema!E97)*E42,"")</f>
        <v/>
      </c>
    </row>
    <row r="43" spans="2:6" x14ac:dyDescent="0.35">
      <c r="B43" s="42"/>
      <c r="C43" s="42"/>
      <c r="D43" s="42"/>
      <c r="E43" s="45"/>
      <c r="F43" s="46" t="str" cm="1">
        <f t="array" ref="F43">IFERROR(_xlfn.IFS(
AND(D43="sort",E43&gt;19999),Prisskjema!E93,
AND(D43="sort",E43&lt;20000,E43&gt;4999),Prisskjema!E94,
AND(D43="sort",E43&lt;5000),Prisskjema!E95,
AND(D43="cyan/magneta/gul",E43&gt;19999),Prisskjema!E96,
AND(D43="cyan/magneta/gul",E43&lt;20000,E43&gt;4999),Prisskjema!E97,
AND(D43="cyan/magneta/gul",E43&lt;5000),Prisskjema!E98)*E43,"")</f>
        <v/>
      </c>
    </row>
    <row r="44" spans="2:6" x14ac:dyDescent="0.35">
      <c r="B44" s="42"/>
      <c r="C44" s="42"/>
      <c r="D44" s="42"/>
      <c r="E44" s="45"/>
      <c r="F44" s="46" t="str" cm="1">
        <f t="array" ref="F44">IFERROR(_xlfn.IFS(
AND(D44="sort",E44&gt;19999),Prisskjema!E94,
AND(D44="sort",E44&lt;20000,E44&gt;4999),Prisskjema!E95,
AND(D44="sort",E44&lt;5000),Prisskjema!E96,
AND(D44="cyan/magneta/gul",E44&gt;19999),Prisskjema!E97,
AND(D44="cyan/magneta/gul",E44&lt;20000,E44&gt;4999),Prisskjema!E98,
AND(D44="cyan/magneta/gul",E44&lt;5000),Prisskjema!E99)*E44,"")</f>
        <v/>
      </c>
    </row>
    <row r="45" spans="2:6" x14ac:dyDescent="0.35">
      <c r="B45" s="42"/>
      <c r="C45" s="42"/>
      <c r="D45" s="42"/>
      <c r="E45" s="45"/>
      <c r="F45" s="46" t="str" cm="1">
        <f t="array" ref="F45">IFERROR(_xlfn.IFS(
AND(D45="sort",E45&gt;19999),Prisskjema!E95,
AND(D45="sort",E45&lt;20000,E45&gt;4999),Prisskjema!E96,
AND(D45="sort",E45&lt;5000),Prisskjema!E97,
AND(D45="cyan/magneta/gul",E45&gt;19999),Prisskjema!E98,
AND(D45="cyan/magneta/gul",E45&lt;20000,E45&gt;4999),Prisskjema!E99,
AND(D45="cyan/magneta/gul",E45&lt;5000),Prisskjema!E100)*E45,"")</f>
        <v/>
      </c>
    </row>
    <row r="46" spans="2:6" x14ac:dyDescent="0.35">
      <c r="B46" s="42"/>
      <c r="C46" s="42"/>
      <c r="D46" s="42"/>
      <c r="E46" s="45"/>
      <c r="F46" s="46" t="str" cm="1">
        <f t="array" ref="F46">IFERROR(_xlfn.IFS(
AND(D46="sort",E46&gt;19999),Prisskjema!E96,
AND(D46="sort",E46&lt;20000,E46&gt;4999),Prisskjema!E97,
AND(D46="sort",E46&lt;5000),Prisskjema!E98,
AND(D46="cyan/magneta/gul",E46&gt;19999),Prisskjema!E99,
AND(D46="cyan/magneta/gul",E46&lt;20000,E46&gt;4999),Prisskjema!E100,
AND(D46="cyan/magneta/gul",E46&lt;5000),Prisskjema!E101)*E46,"")</f>
        <v/>
      </c>
    </row>
    <row r="47" spans="2:6" x14ac:dyDescent="0.35">
      <c r="B47" s="42"/>
      <c r="C47" s="42"/>
      <c r="D47" s="42"/>
      <c r="E47" s="45"/>
      <c r="F47" s="46" t="str" cm="1">
        <f t="array" ref="F47">IFERROR(_xlfn.IFS(
AND(D47="sort",E47&gt;19999),Prisskjema!E97,
AND(D47="sort",E47&lt;20000,E47&gt;4999),Prisskjema!E98,
AND(D47="sort",E47&lt;5000),Prisskjema!E99,
AND(D47="cyan/magneta/gul",E47&gt;19999),Prisskjema!E100,
AND(D47="cyan/magneta/gul",E47&lt;20000,E47&gt;4999),Prisskjema!E101,
AND(D47="cyan/magneta/gul",E47&lt;5000),Prisskjema!E102)*E47,"")</f>
        <v/>
      </c>
    </row>
    <row r="48" spans="2:6" x14ac:dyDescent="0.35">
      <c r="B48" s="42"/>
      <c r="C48" s="42"/>
      <c r="D48" s="42"/>
      <c r="E48" s="45"/>
      <c r="F48" s="46" t="str" cm="1">
        <f t="array" ref="F48">IFERROR(_xlfn.IFS(
AND(D48="sort",E48&gt;19999),Prisskjema!E98,
AND(D48="sort",E48&lt;20000,E48&gt;4999),Prisskjema!E99,
AND(D48="sort",E48&lt;5000),Prisskjema!E100,
AND(D48="cyan/magneta/gul",E48&gt;19999),Prisskjema!E101,
AND(D48="cyan/magneta/gul",E48&lt;20000,E48&gt;4999),Prisskjema!E102,
AND(D48="cyan/magneta/gul",E48&lt;5000),Prisskjema!E103)*E48,"")</f>
        <v/>
      </c>
    </row>
    <row r="49" spans="2:6" x14ac:dyDescent="0.35">
      <c r="B49" s="42"/>
      <c r="C49" s="42"/>
      <c r="D49" s="42"/>
      <c r="E49" s="45"/>
      <c r="F49" s="46" t="str" cm="1">
        <f t="array" ref="F49">IFERROR(_xlfn.IFS(
AND(D49="sort",E49&gt;19999),Prisskjema!E99,
AND(D49="sort",E49&lt;20000,E49&gt;4999),Prisskjema!E100,
AND(D49="sort",E49&lt;5000),Prisskjema!E101,
AND(D49="cyan/magneta/gul",E49&gt;19999),Prisskjema!E102,
AND(D49="cyan/magneta/gul",E49&lt;20000,E49&gt;4999),Prisskjema!E103,
AND(D49="cyan/magneta/gul",E49&lt;5000),Prisskjema!E104)*E49,"")</f>
        <v/>
      </c>
    </row>
    <row r="50" spans="2:6" x14ac:dyDescent="0.35">
      <c r="B50" s="42"/>
      <c r="C50" s="42"/>
      <c r="D50" s="42"/>
      <c r="E50" s="45"/>
      <c r="F50" s="46" t="str" cm="1">
        <f t="array" ref="F50">IFERROR(_xlfn.IFS(
AND(D50="sort",E50&gt;19999),Prisskjema!E100,
AND(D50="sort",E50&lt;20000,E50&gt;4999),Prisskjema!E101,
AND(D50="sort",E50&lt;5000),Prisskjema!E102,
AND(D50="cyan/magneta/gul",E50&gt;19999),Prisskjema!E103,
AND(D50="cyan/magneta/gul",E50&lt;20000,E50&gt;4999),Prisskjema!E104,
AND(D50="cyan/magneta/gul",E50&lt;5000),Prisskjema!E105)*E50,"")</f>
        <v/>
      </c>
    </row>
    <row r="51" spans="2:6" x14ac:dyDescent="0.35">
      <c r="B51" s="42"/>
      <c r="C51" s="42"/>
      <c r="D51" s="42"/>
      <c r="E51" s="45"/>
      <c r="F51" s="46" t="str" cm="1">
        <f t="array" ref="F51">IFERROR(_xlfn.IFS(
AND(D51="sort",E51&gt;19999),Prisskjema!E101,
AND(D51="sort",E51&lt;20000,E51&gt;4999),Prisskjema!E102,
AND(D51="sort",E51&lt;5000),Prisskjema!E103,
AND(D51="cyan/magneta/gul",E51&gt;19999),Prisskjema!E104,
AND(D51="cyan/magneta/gul",E51&lt;20000,E51&gt;4999),Prisskjema!E105,
AND(D51="cyan/magneta/gul",E51&lt;5000),Prisskjema!E106)*E51,"")</f>
        <v/>
      </c>
    </row>
    <row r="52" spans="2:6" x14ac:dyDescent="0.35">
      <c r="B52" s="42"/>
      <c r="C52" s="42"/>
      <c r="D52" s="42"/>
      <c r="E52" s="45"/>
      <c r="F52" s="46" t="str" cm="1">
        <f t="array" ref="F52">IFERROR(_xlfn.IFS(
AND(D52="sort",E52&gt;19999),Prisskjema!E102,
AND(D52="sort",E52&lt;20000,E52&gt;4999),Prisskjema!E103,
AND(D52="sort",E52&lt;5000),Prisskjema!E104,
AND(D52="cyan/magneta/gul",E52&gt;19999),Prisskjema!E105,
AND(D52="cyan/magneta/gul",E52&lt;20000,E52&gt;4999),Prisskjema!E106,
AND(D52="cyan/magneta/gul",E52&lt;5000),Prisskjema!E107)*E52,"")</f>
        <v/>
      </c>
    </row>
    <row r="53" spans="2:6" x14ac:dyDescent="0.35">
      <c r="B53" s="42"/>
      <c r="C53" s="42"/>
      <c r="D53" s="42"/>
      <c r="E53" s="45"/>
      <c r="F53" s="46" t="str" cm="1">
        <f t="array" ref="F53">IFERROR(_xlfn.IFS(
AND(D53="sort",E53&gt;19999),Prisskjema!E103,
AND(D53="sort",E53&lt;20000,E53&gt;4999),Prisskjema!E104,
AND(D53="sort",E53&lt;5000),Prisskjema!E105,
AND(D53="cyan/magneta/gul",E53&gt;19999),Prisskjema!E106,
AND(D53="cyan/magneta/gul",E53&lt;20000,E53&gt;4999),Prisskjema!E107,
AND(D53="cyan/magneta/gul",E53&lt;5000),Prisskjema!E108)*E53,"")</f>
        <v/>
      </c>
    </row>
    <row r="54" spans="2:6" x14ac:dyDescent="0.35">
      <c r="B54" s="42"/>
      <c r="C54" s="42"/>
      <c r="D54" s="42"/>
      <c r="E54" s="45"/>
      <c r="F54" s="46" t="str" cm="1">
        <f t="array" ref="F54">IFERROR(_xlfn.IFS(
AND(D54="sort",E54&gt;19999),Prisskjema!E104,
AND(D54="sort",E54&lt;20000,E54&gt;4999),Prisskjema!E105,
AND(D54="sort",E54&lt;5000),Prisskjema!E106,
AND(D54="cyan/magneta/gul",E54&gt;19999),Prisskjema!E107,
AND(D54="cyan/magneta/gul",E54&lt;20000,E54&gt;4999),Prisskjema!E108,
AND(D54="cyan/magneta/gul",E54&lt;5000),Prisskjema!E109)*E54,"")</f>
        <v/>
      </c>
    </row>
    <row r="55" spans="2:6" x14ac:dyDescent="0.35">
      <c r="B55" s="42"/>
      <c r="C55" s="42"/>
      <c r="D55" s="42"/>
      <c r="E55" s="45"/>
      <c r="F55" s="46" t="str" cm="1">
        <f t="array" ref="F55">IFERROR(_xlfn.IFS(
AND(D55="sort",E55&gt;19999),Prisskjema!E105,
AND(D55="sort",E55&lt;20000,E55&gt;4999),Prisskjema!E106,
AND(D55="sort",E55&lt;5000),Prisskjema!E107,
AND(D55="cyan/magneta/gul",E55&gt;19999),Prisskjema!E108,
AND(D55="cyan/magneta/gul",E55&lt;20000,E55&gt;4999),Prisskjema!E109,
AND(D55="cyan/magneta/gul",E55&lt;5000),Prisskjema!E110)*E55,"")</f>
        <v/>
      </c>
    </row>
    <row r="56" spans="2:6" x14ac:dyDescent="0.35">
      <c r="B56" s="42"/>
      <c r="C56" s="42"/>
      <c r="D56" s="42"/>
      <c r="E56" s="45"/>
      <c r="F56" s="46" t="str" cm="1">
        <f t="array" ref="F56">IFERROR(_xlfn.IFS(
AND(D56="sort",E56&gt;19999),Prisskjema!E106,
AND(D56="sort",E56&lt;20000,E56&gt;4999),Prisskjema!E107,
AND(D56="sort",E56&lt;5000),Prisskjema!E108,
AND(D56="cyan/magneta/gul",E56&gt;19999),Prisskjema!E109,
AND(D56="cyan/magneta/gul",E56&lt;20000,E56&gt;4999),Prisskjema!E110,
AND(D56="cyan/magneta/gul",E56&lt;5000),Prisskjema!E111)*E56,"")</f>
        <v/>
      </c>
    </row>
    <row r="57" spans="2:6" x14ac:dyDescent="0.35">
      <c r="B57" s="42"/>
      <c r="C57" s="42"/>
      <c r="D57" s="42"/>
      <c r="E57" s="45"/>
      <c r="F57" s="46" t="str" cm="1">
        <f t="array" ref="F57">IFERROR(_xlfn.IFS(
AND(D57="sort",E57&gt;19999),Prisskjema!E107,
AND(D57="sort",E57&lt;20000,E57&gt;4999),Prisskjema!E108,
AND(D57="sort",E57&lt;5000),Prisskjema!E109,
AND(D57="cyan/magneta/gul",E57&gt;19999),Prisskjema!E110,
AND(D57="cyan/magneta/gul",E57&lt;20000,E57&gt;4999),Prisskjema!E111,
AND(D57="cyan/magneta/gul",E57&lt;5000),Prisskjema!E112)*E57,"")</f>
        <v/>
      </c>
    </row>
    <row r="58" spans="2:6" x14ac:dyDescent="0.35">
      <c r="B58" s="42"/>
      <c r="C58" s="42"/>
      <c r="D58" s="42"/>
      <c r="E58" s="45"/>
      <c r="F58" s="46" t="str" cm="1">
        <f t="array" ref="F58">IFERROR(_xlfn.IFS(
AND(D58="sort",E58&gt;19999),Prisskjema!E108,
AND(D58="sort",E58&lt;20000,E58&gt;4999),Prisskjema!E109,
AND(D58="sort",E58&lt;5000),Prisskjema!E110,
AND(D58="cyan/magneta/gul",E58&gt;19999),Prisskjema!E111,
AND(D58="cyan/magneta/gul",E58&lt;20000,E58&gt;4999),Prisskjema!E112,
AND(D58="cyan/magneta/gul",E58&lt;5000),Prisskjema!E113)*E58,"")</f>
        <v/>
      </c>
    </row>
    <row r="59" spans="2:6" x14ac:dyDescent="0.35">
      <c r="B59" s="42"/>
      <c r="C59" s="42"/>
      <c r="D59" s="42"/>
      <c r="E59" s="45"/>
      <c r="F59" s="46" t="str" cm="1">
        <f t="array" ref="F59">IFERROR(_xlfn.IFS(
AND(D59="sort",E59&gt;19999),Prisskjema!E109,
AND(D59="sort",E59&lt;20000,E59&gt;4999),Prisskjema!E110,
AND(D59="sort",E59&lt;5000),Prisskjema!E111,
AND(D59="cyan/magneta/gul",E59&gt;19999),Prisskjema!E112,
AND(D59="cyan/magneta/gul",E59&lt;20000,E59&gt;4999),Prisskjema!E113,
AND(D59="cyan/magneta/gul",E59&lt;5000),Prisskjema!E114)*E59,"")</f>
        <v/>
      </c>
    </row>
    <row r="60" spans="2:6" x14ac:dyDescent="0.35">
      <c r="B60" s="42"/>
      <c r="C60" s="42"/>
      <c r="D60" s="42"/>
      <c r="E60" s="45"/>
      <c r="F60" s="46" t="str" cm="1">
        <f t="array" ref="F60">IFERROR(_xlfn.IFS(
AND(D60="sort",E60&gt;19999),Prisskjema!E110,
AND(D60="sort",E60&lt;20000,E60&gt;4999),Prisskjema!E111,
AND(D60="sort",E60&lt;5000),Prisskjema!E112,
AND(D60="cyan/magneta/gul",E60&gt;19999),Prisskjema!E113,
AND(D60="cyan/magneta/gul",E60&lt;20000,E60&gt;4999),Prisskjema!E114,
AND(D60="cyan/magneta/gul",E60&lt;5000),Prisskjema!E115)*E60,"")</f>
        <v/>
      </c>
    </row>
    <row r="61" spans="2:6" x14ac:dyDescent="0.35">
      <c r="B61" s="42"/>
      <c r="C61" s="42"/>
      <c r="D61" s="42"/>
      <c r="E61" s="45"/>
      <c r="F61" s="46" t="str" cm="1">
        <f t="array" ref="F61">IFERROR(_xlfn.IFS(
AND(D61="sort",E61&gt;19999),Prisskjema!E111,
AND(D61="sort",E61&lt;20000,E61&gt;4999),Prisskjema!E112,
AND(D61="sort",E61&lt;5000),Prisskjema!E113,
AND(D61="cyan/magneta/gul",E61&gt;19999),Prisskjema!E114,
AND(D61="cyan/magneta/gul",E61&lt;20000,E61&gt;4999),Prisskjema!E115,
AND(D61="cyan/magneta/gul",E61&lt;5000),Prisskjema!E116)*E61,"")</f>
        <v/>
      </c>
    </row>
    <row r="62" spans="2:6" x14ac:dyDescent="0.35">
      <c r="B62" s="42"/>
      <c r="C62" s="42"/>
      <c r="D62" s="42"/>
      <c r="E62" s="45"/>
      <c r="F62" s="46" t="str" cm="1">
        <f t="array" ref="F62">IFERROR(_xlfn.IFS(
AND(D62="sort",E62&gt;19999),Prisskjema!E112,
AND(D62="sort",E62&lt;20000,E62&gt;4999),Prisskjema!E113,
AND(D62="sort",E62&lt;5000),Prisskjema!E114,
AND(D62="cyan/magneta/gul",E62&gt;19999),Prisskjema!E115,
AND(D62="cyan/magneta/gul",E62&lt;20000,E62&gt;4999),Prisskjema!E116,
AND(D62="cyan/magneta/gul",E62&lt;5000),Prisskjema!E117)*E62,"")</f>
        <v/>
      </c>
    </row>
    <row r="63" spans="2:6" x14ac:dyDescent="0.35">
      <c r="B63" s="42"/>
      <c r="C63" s="42"/>
      <c r="D63" s="42"/>
      <c r="E63" s="45"/>
      <c r="F63" s="46" t="str" cm="1">
        <f t="array" ref="F63">IFERROR(_xlfn.IFS(
AND(D63="sort",E63&gt;19999),Prisskjema!E113,
AND(D63="sort",E63&lt;20000,E63&gt;4999),Prisskjema!E114,
AND(D63="sort",E63&lt;5000),Prisskjema!E115,
AND(D63="cyan/magneta/gul",E63&gt;19999),Prisskjema!E116,
AND(D63="cyan/magneta/gul",E63&lt;20000,E63&gt;4999),Prisskjema!E117,
AND(D63="cyan/magneta/gul",E63&lt;5000),Prisskjema!E118)*E63,"")</f>
        <v/>
      </c>
    </row>
    <row r="64" spans="2:6" x14ac:dyDescent="0.35">
      <c r="B64" s="42"/>
      <c r="C64" s="42"/>
      <c r="D64" s="42"/>
      <c r="E64" s="45"/>
      <c r="F64" s="46" t="str" cm="1">
        <f t="array" ref="F64">IFERROR(_xlfn.IFS(
AND(D64="sort",E64&gt;19999),Prisskjema!E114,
AND(D64="sort",E64&lt;20000,E64&gt;4999),Prisskjema!E115,
AND(D64="sort",E64&lt;5000),Prisskjema!E116,
AND(D64="cyan/magneta/gul",E64&gt;19999),Prisskjema!E117,
AND(D64="cyan/magneta/gul",E64&lt;20000,E64&gt;4999),Prisskjema!E118,
AND(D64="cyan/magneta/gul",E64&lt;5000),Prisskjema!E119)*E64,"")</f>
        <v/>
      </c>
    </row>
    <row r="65" spans="2:6" x14ac:dyDescent="0.35">
      <c r="B65" s="42"/>
      <c r="C65" s="42"/>
      <c r="D65" s="42"/>
      <c r="E65" s="45"/>
      <c r="F65" s="46" t="str" cm="1">
        <f t="array" ref="F65">IFERROR(_xlfn.IFS(
AND(D65="sort",E65&gt;19999),Prisskjema!E115,
AND(D65="sort",E65&lt;20000,E65&gt;4999),Prisskjema!E116,
AND(D65="sort",E65&lt;5000),Prisskjema!E117,
AND(D65="cyan/magneta/gul",E65&gt;19999),Prisskjema!E118,
AND(D65="cyan/magneta/gul",E65&lt;20000,E65&gt;4999),Prisskjema!E119,
AND(D65="cyan/magneta/gul",E65&lt;5000),Prisskjema!E120)*E65,"")</f>
        <v/>
      </c>
    </row>
    <row r="66" spans="2:6" x14ac:dyDescent="0.35">
      <c r="B66" s="42"/>
      <c r="C66" s="42"/>
      <c r="D66" s="42"/>
      <c r="E66" s="45"/>
      <c r="F66" s="46" t="str" cm="1">
        <f t="array" ref="F66">IFERROR(_xlfn.IFS(
AND(D66="sort",E66&gt;19999),Prisskjema!E116,
AND(D66="sort",E66&lt;20000,E66&gt;4999),Prisskjema!E117,
AND(D66="sort",E66&lt;5000),Prisskjema!E118,
AND(D66="cyan/magneta/gul",E66&gt;19999),Prisskjema!E119,
AND(D66="cyan/magneta/gul",E66&lt;20000,E66&gt;4999),Prisskjema!E120,
AND(D66="cyan/magneta/gul",E66&lt;5000),Prisskjema!E121)*E66,"")</f>
        <v/>
      </c>
    </row>
    <row r="67" spans="2:6" x14ac:dyDescent="0.35">
      <c r="B67" s="42"/>
      <c r="C67" s="42"/>
      <c r="D67" s="42"/>
      <c r="E67" s="45"/>
      <c r="F67" s="46" t="str" cm="1">
        <f t="array" ref="F67">IFERROR(_xlfn.IFS(
AND(D67="sort",E67&gt;19999),Prisskjema!E117,
AND(D67="sort",E67&lt;20000,E67&gt;4999),Prisskjema!E118,
AND(D67="sort",E67&lt;5000),Prisskjema!E119,
AND(D67="cyan/magneta/gul",E67&gt;19999),Prisskjema!E120,
AND(D67="cyan/magneta/gul",E67&lt;20000,E67&gt;4999),Prisskjema!E121,
AND(D67="cyan/magneta/gul",E67&lt;5000),Prisskjema!E122)*E67,"")</f>
        <v/>
      </c>
    </row>
    <row r="68" spans="2:6" x14ac:dyDescent="0.35">
      <c r="B68" s="42"/>
      <c r="C68" s="42"/>
      <c r="D68" s="42"/>
      <c r="E68" s="45"/>
      <c r="F68" s="46" t="str" cm="1">
        <f t="array" ref="F68">IFERROR(_xlfn.IFS(
AND(D68="sort",E68&gt;19999),Prisskjema!E118,
AND(D68="sort",E68&lt;20000,E68&gt;4999),Prisskjema!E119,
AND(D68="sort",E68&lt;5000),Prisskjema!E120,
AND(D68="cyan/magneta/gul",E68&gt;19999),Prisskjema!E121,
AND(D68="cyan/magneta/gul",E68&lt;20000,E68&gt;4999),Prisskjema!E122,
AND(D68="cyan/magneta/gul",E68&lt;5000),Prisskjema!E123)*E68,"")</f>
        <v/>
      </c>
    </row>
    <row r="69" spans="2:6" x14ac:dyDescent="0.35">
      <c r="B69" s="42"/>
      <c r="C69" s="42"/>
      <c r="D69" s="42"/>
      <c r="E69" s="45"/>
      <c r="F69" s="46" t="str" cm="1">
        <f t="array" ref="F69">IFERROR(_xlfn.IFS(
AND(D69="sort",E69&gt;19999),Prisskjema!E119,
AND(D69="sort",E69&lt;20000,E69&gt;4999),Prisskjema!E120,
AND(D69="sort",E69&lt;5000),Prisskjema!E121,
AND(D69="cyan/magneta/gul",E69&gt;19999),Prisskjema!E122,
AND(D69="cyan/magneta/gul",E69&lt;20000,E69&gt;4999),Prisskjema!E123,
AND(D69="cyan/magneta/gul",E69&lt;5000),Prisskjema!E124)*E69,"")</f>
        <v/>
      </c>
    </row>
    <row r="70" spans="2:6" x14ac:dyDescent="0.35">
      <c r="B70" s="42"/>
      <c r="C70" s="42"/>
      <c r="D70" s="42"/>
      <c r="E70" s="45"/>
      <c r="F70" s="46" t="str" cm="1">
        <f t="array" ref="F70">IFERROR(_xlfn.IFS(
AND(D70="sort",E70&gt;19999),Prisskjema!E120,
AND(D70="sort",E70&lt;20000,E70&gt;4999),Prisskjema!E121,
AND(D70="sort",E70&lt;5000),Prisskjema!E122,
AND(D70="cyan/magneta/gul",E70&gt;19999),Prisskjema!E123,
AND(D70="cyan/magneta/gul",E70&lt;20000,E70&gt;4999),Prisskjema!E124,
AND(D70="cyan/magneta/gul",E70&lt;5000),Prisskjema!E125)*E70,"")</f>
        <v/>
      </c>
    </row>
    <row r="71" spans="2:6" x14ac:dyDescent="0.35">
      <c r="B71" s="42"/>
      <c r="C71" s="42"/>
      <c r="D71" s="42"/>
      <c r="E71" s="45"/>
      <c r="F71" s="46" t="str" cm="1">
        <f t="array" ref="F71">IFERROR(_xlfn.IFS(
AND(D71="sort",E71&gt;19999),Prisskjema!E121,
AND(D71="sort",E71&lt;20000,E71&gt;4999),Prisskjema!E122,
AND(D71="sort",E71&lt;5000),Prisskjema!E123,
AND(D71="cyan/magneta/gul",E71&gt;19999),Prisskjema!E124,
AND(D71="cyan/magneta/gul",E71&lt;20000,E71&gt;4999),Prisskjema!E125,
AND(D71="cyan/magneta/gul",E71&lt;5000),Prisskjema!E126)*E71,"")</f>
        <v/>
      </c>
    </row>
    <row r="72" spans="2:6" x14ac:dyDescent="0.35">
      <c r="B72" s="42"/>
      <c r="C72" s="42"/>
      <c r="D72" s="42"/>
      <c r="E72" s="45"/>
      <c r="F72" s="46" t="str" cm="1">
        <f t="array" ref="F72">IFERROR(_xlfn.IFS(
AND(D72="sort",E72&gt;19999),Prisskjema!E122,
AND(D72="sort",E72&lt;20000,E72&gt;4999),Prisskjema!E123,
AND(D72="sort",E72&lt;5000),Prisskjema!E124,
AND(D72="cyan/magneta/gul",E72&gt;19999),Prisskjema!E125,
AND(D72="cyan/magneta/gul",E72&lt;20000,E72&gt;4999),Prisskjema!E126,
AND(D72="cyan/magneta/gul",E72&lt;5000),Prisskjema!E127)*E72,"")</f>
        <v/>
      </c>
    </row>
    <row r="73" spans="2:6" x14ac:dyDescent="0.35">
      <c r="B73" s="42"/>
      <c r="C73" s="42"/>
      <c r="D73" s="42"/>
      <c r="E73" s="45"/>
      <c r="F73" s="46" t="str" cm="1">
        <f t="array" ref="F73">IFERROR(_xlfn.IFS(
AND(D73="sort",E73&gt;19999),Prisskjema!E123,
AND(D73="sort",E73&lt;20000,E73&gt;4999),Prisskjema!E124,
AND(D73="sort",E73&lt;5000),Prisskjema!E125,
AND(D73="cyan/magneta/gul",E73&gt;19999),Prisskjema!E126,
AND(D73="cyan/magneta/gul",E73&lt;20000,E73&gt;4999),Prisskjema!E127,
AND(D73="cyan/magneta/gul",E73&lt;5000),Prisskjema!E128)*E73,"")</f>
        <v/>
      </c>
    </row>
    <row r="74" spans="2:6" x14ac:dyDescent="0.35">
      <c r="B74" s="42"/>
      <c r="C74" s="42"/>
      <c r="D74" s="42"/>
      <c r="E74" s="45"/>
      <c r="F74" s="46" t="str" cm="1">
        <f t="array" ref="F74">IFERROR(_xlfn.IFS(
AND(D74="sort",E74&gt;19999),Prisskjema!E124,
AND(D74="sort",E74&lt;20000,E74&gt;4999),Prisskjema!E125,
AND(D74="sort",E74&lt;5000),Prisskjema!E126,
AND(D74="cyan/magneta/gul",E74&gt;19999),Prisskjema!E127,
AND(D74="cyan/magneta/gul",E74&lt;20000,E74&gt;4999),Prisskjema!E128,
AND(D74="cyan/magneta/gul",E74&lt;5000),Prisskjema!E129)*E74,"")</f>
        <v/>
      </c>
    </row>
    <row r="75" spans="2:6" x14ac:dyDescent="0.35">
      <c r="B75" s="42"/>
      <c r="C75" s="42"/>
      <c r="D75" s="42"/>
      <c r="E75" s="45"/>
      <c r="F75" s="46" t="str" cm="1">
        <f t="array" ref="F75">IFERROR(_xlfn.IFS(
AND(D75="sort",E75&gt;19999),Prisskjema!E125,
AND(D75="sort",E75&lt;20000,E75&gt;4999),Prisskjema!E126,
AND(D75="sort",E75&lt;5000),Prisskjema!E127,
AND(D75="cyan/magneta/gul",E75&gt;19999),Prisskjema!E128,
AND(D75="cyan/magneta/gul",E75&lt;20000,E75&gt;4999),Prisskjema!E129,
AND(D75="cyan/magneta/gul",E75&lt;5000),Prisskjema!E130)*E75,"")</f>
        <v/>
      </c>
    </row>
    <row r="76" spans="2:6" x14ac:dyDescent="0.35">
      <c r="B76" s="42"/>
      <c r="C76" s="42"/>
      <c r="D76" s="42"/>
      <c r="E76" s="45"/>
      <c r="F76" s="46" t="str" cm="1">
        <f t="array" ref="F76">IFERROR(_xlfn.IFS(
AND(D76="sort",E76&gt;19999),Prisskjema!E126,
AND(D76="sort",E76&lt;20000,E76&gt;4999),Prisskjema!E127,
AND(D76="sort",E76&lt;5000),Prisskjema!E128,
AND(D76="cyan/magneta/gul",E76&gt;19999),Prisskjema!E129,
AND(D76="cyan/magneta/gul",E76&lt;20000,E76&gt;4999),Prisskjema!E130,
AND(D76="cyan/magneta/gul",E76&lt;5000),Prisskjema!E131)*E76,"")</f>
        <v/>
      </c>
    </row>
    <row r="77" spans="2:6" x14ac:dyDescent="0.35">
      <c r="B77" s="42"/>
      <c r="C77" s="42"/>
      <c r="D77" s="42"/>
      <c r="E77" s="45"/>
      <c r="F77" s="46" t="str" cm="1">
        <f t="array" ref="F77">IFERROR(_xlfn.IFS(
AND(D77="sort",E77&gt;19999),Prisskjema!E127,
AND(D77="sort",E77&lt;20000,E77&gt;4999),Prisskjema!E128,
AND(D77="sort",E77&lt;5000),Prisskjema!E129,
AND(D77="cyan/magneta/gul",E77&gt;19999),Prisskjema!E130,
AND(D77="cyan/magneta/gul",E77&lt;20000,E77&gt;4999),Prisskjema!E131,
AND(D77="cyan/magneta/gul",E77&lt;5000),Prisskjema!E132)*E77,"")</f>
        <v/>
      </c>
    </row>
    <row r="78" spans="2:6" x14ac:dyDescent="0.35">
      <c r="B78" s="42"/>
      <c r="C78" s="42"/>
      <c r="D78" s="42"/>
      <c r="E78" s="45"/>
      <c r="F78" s="46" t="str" cm="1">
        <f t="array" ref="F78">IFERROR(_xlfn.IFS(
AND(D78="sort",E78&gt;19999),Prisskjema!E128,
AND(D78="sort",E78&lt;20000,E78&gt;4999),Prisskjema!E129,
AND(D78="sort",E78&lt;5000),Prisskjema!E130,
AND(D78="cyan/magneta/gul",E78&gt;19999),Prisskjema!E131,
AND(D78="cyan/magneta/gul",E78&lt;20000,E78&gt;4999),Prisskjema!E132,
AND(D78="cyan/magneta/gul",E78&lt;5000),Prisskjema!E133)*E78,"")</f>
        <v/>
      </c>
    </row>
    <row r="79" spans="2:6" x14ac:dyDescent="0.35">
      <c r="B79" s="42"/>
      <c r="C79" s="42"/>
      <c r="D79" s="42"/>
      <c r="E79" s="45"/>
      <c r="F79" s="46" t="str" cm="1">
        <f t="array" ref="F79">IFERROR(_xlfn.IFS(
AND(D79="sort",E79&gt;19999),Prisskjema!E129,
AND(D79="sort",E79&lt;20000,E79&gt;4999),Prisskjema!E130,
AND(D79="sort",E79&lt;5000),Prisskjema!E131,
AND(D79="cyan/magneta/gul",E79&gt;19999),Prisskjema!E132,
AND(D79="cyan/magneta/gul",E79&lt;20000,E79&gt;4999),Prisskjema!E133,
AND(D79="cyan/magneta/gul",E79&lt;5000),Prisskjema!E134)*E79,"")</f>
        <v/>
      </c>
    </row>
    <row r="80" spans="2:6" x14ac:dyDescent="0.35">
      <c r="B80" s="42"/>
      <c r="C80" s="42"/>
      <c r="D80" s="42"/>
      <c r="E80" s="45"/>
      <c r="F80" s="46" t="str" cm="1">
        <f t="array" ref="F80">IFERROR(_xlfn.IFS(
AND(D80="sort",E80&gt;19999),Prisskjema!E130,
AND(D80="sort",E80&lt;20000,E80&gt;4999),Prisskjema!E131,
AND(D80="sort",E80&lt;5000),Prisskjema!E132,
AND(D80="cyan/magneta/gul",E80&gt;19999),Prisskjema!E133,
AND(D80="cyan/magneta/gul",E80&lt;20000,E80&gt;4999),Prisskjema!E134,
AND(D80="cyan/magneta/gul",E80&lt;5000),Prisskjema!E135)*E80,"")</f>
        <v/>
      </c>
    </row>
    <row r="81" spans="2:6" x14ac:dyDescent="0.35">
      <c r="B81" s="42"/>
      <c r="C81" s="42"/>
      <c r="D81" s="42"/>
      <c r="E81" s="45"/>
      <c r="F81" s="46" t="str" cm="1">
        <f t="array" ref="F81">IFERROR(_xlfn.IFS(
AND(D81="sort",E81&gt;19999),Prisskjema!E131,
AND(D81="sort",E81&lt;20000,E81&gt;4999),Prisskjema!E132,
AND(D81="sort",E81&lt;5000),Prisskjema!E133,
AND(D81="cyan/magneta/gul",E81&gt;19999),Prisskjema!E134,
AND(D81="cyan/magneta/gul",E81&lt;20000,E81&gt;4999),Prisskjema!E135,
AND(D81="cyan/magneta/gul",E81&lt;5000),Prisskjema!E136)*E81,"")</f>
        <v/>
      </c>
    </row>
    <row r="82" spans="2:6" x14ac:dyDescent="0.35">
      <c r="B82" s="42"/>
      <c r="C82" s="42"/>
      <c r="D82" s="42"/>
      <c r="E82" s="45"/>
      <c r="F82" s="46" t="str" cm="1">
        <f t="array" ref="F82">IFERROR(_xlfn.IFS(
AND(D82="sort",E82&gt;19999),Prisskjema!E132,
AND(D82="sort",E82&lt;20000,E82&gt;4999),Prisskjema!E133,
AND(D82="sort",E82&lt;5000),Prisskjema!E134,
AND(D82="cyan/magneta/gul",E82&gt;19999),Prisskjema!E135,
AND(D82="cyan/magneta/gul",E82&lt;20000,E82&gt;4999),Prisskjema!E136,
AND(D82="cyan/magneta/gul",E82&lt;5000),Prisskjema!E137)*E82,"")</f>
        <v/>
      </c>
    </row>
    <row r="83" spans="2:6" x14ac:dyDescent="0.35">
      <c r="B83" s="42"/>
      <c r="C83" s="42"/>
      <c r="D83" s="42"/>
      <c r="E83" s="45"/>
      <c r="F83" s="46" t="str" cm="1">
        <f t="array" ref="F83">IFERROR(_xlfn.IFS(
AND(D83="sort",E83&gt;19999),Prisskjema!E133,
AND(D83="sort",E83&lt;20000,E83&gt;4999),Prisskjema!E134,
AND(D83="sort",E83&lt;5000),Prisskjema!E135,
AND(D83="cyan/magneta/gul",E83&gt;19999),Prisskjema!E136,
AND(D83="cyan/magneta/gul",E83&lt;20000,E83&gt;4999),Prisskjema!E137,
AND(D83="cyan/magneta/gul",E83&lt;5000),Prisskjema!E138)*E83,"")</f>
        <v/>
      </c>
    </row>
    <row r="84" spans="2:6" x14ac:dyDescent="0.35">
      <c r="B84" s="42"/>
      <c r="C84" s="42"/>
      <c r="D84" s="42"/>
      <c r="E84" s="45"/>
      <c r="F84" s="46" t="str" cm="1">
        <f t="array" ref="F84">IFERROR(_xlfn.IFS(
AND(D84="sort",E84&gt;19999),Prisskjema!E134,
AND(D84="sort",E84&lt;20000,E84&gt;4999),Prisskjema!E135,
AND(D84="sort",E84&lt;5000),Prisskjema!E136,
AND(D84="cyan/magneta/gul",E84&gt;19999),Prisskjema!E137,
AND(D84="cyan/magneta/gul",E84&lt;20000,E84&gt;4999),Prisskjema!E138,
AND(D84="cyan/magneta/gul",E84&lt;5000),Prisskjema!E139)*E84,"")</f>
        <v/>
      </c>
    </row>
    <row r="85" spans="2:6" x14ac:dyDescent="0.35">
      <c r="B85" s="42"/>
      <c r="C85" s="42"/>
      <c r="D85" s="42"/>
      <c r="E85" s="45"/>
      <c r="F85" s="46" t="str" cm="1">
        <f t="array" ref="F85">IFERROR(_xlfn.IFS(
AND(D85="sort",E85&gt;19999),Prisskjema!E135,
AND(D85="sort",E85&lt;20000,E85&gt;4999),Prisskjema!E136,
AND(D85="sort",E85&lt;5000),Prisskjema!E137,
AND(D85="cyan/magneta/gul",E85&gt;19999),Prisskjema!E138,
AND(D85="cyan/magneta/gul",E85&lt;20000,E85&gt;4999),Prisskjema!E139,
AND(D85="cyan/magneta/gul",E85&lt;5000),Prisskjema!E140)*E85,"")</f>
        <v/>
      </c>
    </row>
    <row r="86" spans="2:6" x14ac:dyDescent="0.35">
      <c r="B86" s="42"/>
      <c r="C86" s="42"/>
      <c r="D86" s="42"/>
      <c r="E86" s="45"/>
      <c r="F86" s="46" t="str" cm="1">
        <f t="array" ref="F86">IFERROR(_xlfn.IFS(
AND(D86="sort",E86&gt;19999),Prisskjema!E136,
AND(D86="sort",E86&lt;20000,E86&gt;4999),Prisskjema!E137,
AND(D86="sort",E86&lt;5000),Prisskjema!E138,
AND(D86="cyan/magneta/gul",E86&gt;19999),Prisskjema!E139,
AND(D86="cyan/magneta/gul",E86&lt;20000,E86&gt;4999),Prisskjema!E140,
AND(D86="cyan/magneta/gul",E86&lt;5000),Prisskjema!E141)*E86,"")</f>
        <v/>
      </c>
    </row>
    <row r="87" spans="2:6" x14ac:dyDescent="0.35">
      <c r="B87" s="42"/>
      <c r="C87" s="42"/>
      <c r="D87" s="42"/>
      <c r="E87" s="45"/>
      <c r="F87" s="46" t="str" cm="1">
        <f t="array" ref="F87">IFERROR(_xlfn.IFS(
AND(D87="sort",E87&gt;19999),Prisskjema!E137,
AND(D87="sort",E87&lt;20000,E87&gt;4999),Prisskjema!E138,
AND(D87="sort",E87&lt;5000),Prisskjema!E139,
AND(D87="cyan/magneta/gul",E87&gt;19999),Prisskjema!E140,
AND(D87="cyan/magneta/gul",E87&lt;20000,E87&gt;4999),Prisskjema!E141,
AND(D87="cyan/magneta/gul",E87&lt;5000),Prisskjema!E142)*E87,"")</f>
        <v/>
      </c>
    </row>
    <row r="88" spans="2:6" x14ac:dyDescent="0.35">
      <c r="B88" s="42"/>
      <c r="C88" s="42"/>
      <c r="D88" s="42"/>
      <c r="E88" s="45"/>
      <c r="F88" s="46" t="str" cm="1">
        <f t="array" ref="F88">IFERROR(_xlfn.IFS(
AND(D88="sort",E88&gt;19999),Prisskjema!E138,
AND(D88="sort",E88&lt;20000,E88&gt;4999),Prisskjema!E139,
AND(D88="sort",E88&lt;5000),Prisskjema!E140,
AND(D88="cyan/magneta/gul",E88&gt;19999),Prisskjema!E141,
AND(D88="cyan/magneta/gul",E88&lt;20000,E88&gt;4999),Prisskjema!E142,
AND(D88="cyan/magneta/gul",E88&lt;5000),Prisskjema!E143)*E88,"")</f>
        <v/>
      </c>
    </row>
    <row r="89" spans="2:6" x14ac:dyDescent="0.35">
      <c r="B89" s="42"/>
      <c r="C89" s="42"/>
      <c r="D89" s="42"/>
      <c r="E89" s="45"/>
      <c r="F89" s="46" t="str" cm="1">
        <f t="array" ref="F89">IFERROR(_xlfn.IFS(
AND(D89="sort",E89&gt;19999),Prisskjema!E139,
AND(D89="sort",E89&lt;20000,E89&gt;4999),Prisskjema!E140,
AND(D89="sort",E89&lt;5000),Prisskjema!E141,
AND(D89="cyan/magneta/gul",E89&gt;19999),Prisskjema!E142,
AND(D89="cyan/magneta/gul",E89&lt;20000,E89&gt;4999),Prisskjema!E143,
AND(D89="cyan/magneta/gul",E89&lt;5000),Prisskjema!E144)*E89,"")</f>
        <v/>
      </c>
    </row>
    <row r="90" spans="2:6" x14ac:dyDescent="0.35">
      <c r="B90" s="42"/>
      <c r="C90" s="42"/>
      <c r="D90" s="42"/>
      <c r="E90" s="45"/>
      <c r="F90" s="46" t="str" cm="1">
        <f t="array" ref="F90">IFERROR(_xlfn.IFS(
AND(D90="sort",E90&gt;19999),Prisskjema!E140,
AND(D90="sort",E90&lt;20000,E90&gt;4999),Prisskjema!E141,
AND(D90="sort",E90&lt;5000),Prisskjema!E142,
AND(D90="cyan/magneta/gul",E90&gt;19999),Prisskjema!E143,
AND(D90="cyan/magneta/gul",E90&lt;20000,E90&gt;4999),Prisskjema!E144,
AND(D90="cyan/magneta/gul",E90&lt;5000),Prisskjema!E145)*E90,"")</f>
        <v/>
      </c>
    </row>
    <row r="91" spans="2:6" x14ac:dyDescent="0.35">
      <c r="B91" s="42"/>
      <c r="C91" s="42"/>
      <c r="D91" s="42"/>
      <c r="E91" s="45"/>
      <c r="F91" s="46" t="str" cm="1">
        <f t="array" ref="F91">IFERROR(_xlfn.IFS(
AND(D91="sort",E91&gt;19999),Prisskjema!E141,
AND(D91="sort",E91&lt;20000,E91&gt;4999),Prisskjema!E142,
AND(D91="sort",E91&lt;5000),Prisskjema!E143,
AND(D91="cyan/magneta/gul",E91&gt;19999),Prisskjema!E144,
AND(D91="cyan/magneta/gul",E91&lt;20000,E91&gt;4999),Prisskjema!E145,
AND(D91="cyan/magneta/gul",E91&lt;5000),Prisskjema!E146)*E91,"")</f>
        <v/>
      </c>
    </row>
    <row r="92" spans="2:6" x14ac:dyDescent="0.35">
      <c r="B92" s="42"/>
      <c r="C92" s="42"/>
      <c r="D92" s="42"/>
      <c r="E92" s="45"/>
      <c r="F92" s="46" t="str" cm="1">
        <f t="array" ref="F92">IFERROR(_xlfn.IFS(
AND(D92="sort",E92&gt;19999),Prisskjema!E142,
AND(D92="sort",E92&lt;20000,E92&gt;4999),Prisskjema!E143,
AND(D92="sort",E92&lt;5000),Prisskjema!E144,
AND(D92="cyan/magneta/gul",E92&gt;19999),Prisskjema!E145,
AND(D92="cyan/magneta/gul",E92&lt;20000,E92&gt;4999),Prisskjema!E146,
AND(D92="cyan/magneta/gul",E92&lt;5000),Prisskjema!E147)*E92,"")</f>
        <v/>
      </c>
    </row>
    <row r="93" spans="2:6" x14ac:dyDescent="0.35">
      <c r="B93" s="42"/>
      <c r="C93" s="42"/>
      <c r="D93" s="42"/>
      <c r="E93" s="45"/>
      <c r="F93" s="46" t="str" cm="1">
        <f t="array" ref="F93">IFERROR(_xlfn.IFS(
AND(D93="sort",E93&gt;19999),Prisskjema!E143,
AND(D93="sort",E93&lt;20000,E93&gt;4999),Prisskjema!E144,
AND(D93="sort",E93&lt;5000),Prisskjema!E145,
AND(D93="cyan/magneta/gul",E93&gt;19999),Prisskjema!E146,
AND(D93="cyan/magneta/gul",E93&lt;20000,E93&gt;4999),Prisskjema!E147,
AND(D93="cyan/magneta/gul",E93&lt;5000),Prisskjema!E148)*E93,"")</f>
        <v/>
      </c>
    </row>
    <row r="94" spans="2:6" x14ac:dyDescent="0.35">
      <c r="B94" s="42"/>
      <c r="C94" s="42"/>
      <c r="D94" s="42"/>
      <c r="E94" s="45"/>
      <c r="F94" s="46" t="str" cm="1">
        <f t="array" ref="F94">IFERROR(_xlfn.IFS(
AND(D94="sort",E94&gt;19999),Prisskjema!E144,
AND(D94="sort",E94&lt;20000,E94&gt;4999),Prisskjema!E145,
AND(D94="sort",E94&lt;5000),Prisskjema!E146,
AND(D94="cyan/magneta/gul",E94&gt;19999),Prisskjema!E147,
AND(D94="cyan/magneta/gul",E94&lt;20000,E94&gt;4999),Prisskjema!E148,
AND(D94="cyan/magneta/gul",E94&lt;5000),Prisskjema!E149)*E94,"")</f>
        <v/>
      </c>
    </row>
    <row r="95" spans="2:6" x14ac:dyDescent="0.35">
      <c r="B95" s="42"/>
      <c r="C95" s="42"/>
      <c r="D95" s="42"/>
      <c r="E95" s="45"/>
      <c r="F95" s="46" t="str" cm="1">
        <f t="array" ref="F95">IFERROR(_xlfn.IFS(
AND(D95="sort",E95&gt;19999),Prisskjema!E145,
AND(D95="sort",E95&lt;20000,E95&gt;4999),Prisskjema!E146,
AND(D95="sort",E95&lt;5000),Prisskjema!E147,
AND(D95="cyan/magneta/gul",E95&gt;19999),Prisskjema!E148,
AND(D95="cyan/magneta/gul",E95&lt;20000,E95&gt;4999),Prisskjema!E149,
AND(D95="cyan/magneta/gul",E95&lt;5000),Prisskjema!E150)*E95,"")</f>
        <v/>
      </c>
    </row>
    <row r="96" spans="2:6" x14ac:dyDescent="0.35">
      <c r="B96" s="42"/>
      <c r="C96" s="42"/>
      <c r="D96" s="42"/>
      <c r="E96" s="45"/>
      <c r="F96" s="46" t="str" cm="1">
        <f t="array" ref="F96">IFERROR(_xlfn.IFS(
AND(D96="sort",E96&gt;19999),Prisskjema!E146,
AND(D96="sort",E96&lt;20000,E96&gt;4999),Prisskjema!E147,
AND(D96="sort",E96&lt;5000),Prisskjema!E148,
AND(D96="cyan/magneta/gul",E96&gt;19999),Prisskjema!E149,
AND(D96="cyan/magneta/gul",E96&lt;20000,E96&gt;4999),Prisskjema!E150,
AND(D96="cyan/magneta/gul",E96&lt;5000),Prisskjema!E151)*E96,"")</f>
        <v/>
      </c>
    </row>
    <row r="97" spans="2:6" x14ac:dyDescent="0.35">
      <c r="B97" s="42"/>
      <c r="C97" s="42"/>
      <c r="D97" s="42"/>
      <c r="E97" s="45"/>
      <c r="F97" s="46" t="str" cm="1">
        <f t="array" ref="F97">IFERROR(_xlfn.IFS(
AND(D97="sort",E97&gt;19999),Prisskjema!E147,
AND(D97="sort",E97&lt;20000,E97&gt;4999),Prisskjema!E148,
AND(D97="sort",E97&lt;5000),Prisskjema!E149,
AND(D97="cyan/magneta/gul",E97&gt;19999),Prisskjema!E150,
AND(D97="cyan/magneta/gul",E97&lt;20000,E97&gt;4999),Prisskjema!E151,
AND(D97="cyan/magneta/gul",E97&lt;5000),Prisskjema!E152)*E97,"")</f>
        <v/>
      </c>
    </row>
    <row r="98" spans="2:6" x14ac:dyDescent="0.35">
      <c r="B98" s="42"/>
      <c r="C98" s="42"/>
      <c r="D98" s="42"/>
      <c r="E98" s="45"/>
      <c r="F98" s="46" t="str" cm="1">
        <f t="array" ref="F98">IFERROR(_xlfn.IFS(
AND(D98="sort",E98&gt;19999),Prisskjema!E148,
AND(D98="sort",E98&lt;20000,E98&gt;4999),Prisskjema!E149,
AND(D98="sort",E98&lt;5000),Prisskjema!E150,
AND(D98="cyan/magneta/gul",E98&gt;19999),Prisskjema!E151,
AND(D98="cyan/magneta/gul",E98&lt;20000,E98&gt;4999),Prisskjema!E152,
AND(D98="cyan/magneta/gul",E98&lt;5000),Prisskjema!E153)*E98,"")</f>
        <v/>
      </c>
    </row>
    <row r="99" spans="2:6" x14ac:dyDescent="0.35">
      <c r="B99" s="42"/>
      <c r="C99" s="42"/>
      <c r="D99" s="42"/>
      <c r="E99" s="45"/>
      <c r="F99" s="46" t="str" cm="1">
        <f t="array" ref="F99">IFERROR(_xlfn.IFS(
AND(D99="sort",E99&gt;19999),Prisskjema!E149,
AND(D99="sort",E99&lt;20000,E99&gt;4999),Prisskjema!E150,
AND(D99="sort",E99&lt;5000),Prisskjema!E151,
AND(D99="cyan/magneta/gul",E99&gt;19999),Prisskjema!E152,
AND(D99="cyan/magneta/gul",E99&lt;20000,E99&gt;4999),Prisskjema!E153,
AND(D99="cyan/magneta/gul",E99&lt;5000),Prisskjema!E154)*E99,"")</f>
        <v/>
      </c>
    </row>
  </sheetData>
  <mergeCells count="1">
    <mergeCell ref="B2:F2"/>
  </mergeCells>
  <dataValidations count="1">
    <dataValidation type="list" allowBlank="1" showInputMessage="1" showErrorMessage="1" sqref="D5:D99" xr:uid="{07050AB1-85CB-4493-8D82-F2EB9A435042}">
      <formula1>$G$5:$G$6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10B9-04FF-4E86-85EE-EE8DA13E0B9E}">
  <sheetPr>
    <tabColor theme="4" tint="0.59999389629810485"/>
  </sheetPr>
  <dimension ref="A4:D15"/>
  <sheetViews>
    <sheetView showGridLines="0" zoomScale="115" zoomScaleNormal="115" workbookViewId="0">
      <selection activeCell="A10" sqref="A10"/>
    </sheetView>
  </sheetViews>
  <sheetFormatPr baseColWidth="10" defaultColWidth="11.453125" defaultRowHeight="14.5" x14ac:dyDescent="0.35"/>
  <cols>
    <col min="1" max="1" width="128" customWidth="1"/>
    <col min="2" max="2" width="22" bestFit="1" customWidth="1"/>
    <col min="3" max="3" width="15.1796875" bestFit="1" customWidth="1"/>
    <col min="4" max="4" width="16.26953125" customWidth="1"/>
  </cols>
  <sheetData>
    <row r="4" spans="1:4" x14ac:dyDescent="0.35">
      <c r="A4" s="4" t="s">
        <v>31</v>
      </c>
      <c r="B4" s="4" t="s">
        <v>29</v>
      </c>
      <c r="C4" s="4" t="s">
        <v>22</v>
      </c>
      <c r="D4" s="5" t="s">
        <v>30</v>
      </c>
    </row>
    <row r="5" spans="1:4" x14ac:dyDescent="0.35">
      <c r="A5" s="7" t="s">
        <v>33</v>
      </c>
      <c r="B5" s="53">
        <v>1000</v>
      </c>
      <c r="C5" s="2"/>
      <c r="D5" s="3">
        <f>B5*(1-C5)</f>
        <v>1000</v>
      </c>
    </row>
    <row r="6" spans="1:4" x14ac:dyDescent="0.35">
      <c r="A6" s="6" t="s">
        <v>34</v>
      </c>
      <c r="B6" s="53">
        <v>50</v>
      </c>
      <c r="C6" s="2"/>
      <c r="D6" s="3">
        <f>B6*(1-C6)</f>
        <v>50</v>
      </c>
    </row>
    <row r="7" spans="1:4" x14ac:dyDescent="0.35">
      <c r="A7" s="6" t="s">
        <v>65</v>
      </c>
      <c r="B7" s="53">
        <v>5000</v>
      </c>
      <c r="C7" s="2"/>
      <c r="D7" s="3">
        <f>B7*(1-C7)</f>
        <v>5000</v>
      </c>
    </row>
    <row r="8" spans="1:4" x14ac:dyDescent="0.35">
      <c r="A8" s="7" t="s">
        <v>35</v>
      </c>
      <c r="B8" s="53">
        <v>1000</v>
      </c>
      <c r="C8" s="2"/>
      <c r="D8" s="3">
        <f t="shared" ref="D8" si="0">B8*(1-C8)</f>
        <v>1000</v>
      </c>
    </row>
    <row r="9" spans="1:4" x14ac:dyDescent="0.35">
      <c r="A9" s="6" t="s">
        <v>85</v>
      </c>
      <c r="B9" s="53">
        <v>5000</v>
      </c>
      <c r="C9" s="2"/>
      <c r="D9" s="3">
        <f t="shared" ref="D9" si="1">B9*(1-C9)</f>
        <v>5000</v>
      </c>
    </row>
    <row r="10" spans="1:4" x14ac:dyDescent="0.35">
      <c r="A10" s="7" t="s">
        <v>36</v>
      </c>
      <c r="B10" s="53">
        <v>5000</v>
      </c>
      <c r="C10" s="2"/>
      <c r="D10" s="3">
        <f t="shared" ref="D10:D13" si="2">B10*(1-C10)</f>
        <v>5000</v>
      </c>
    </row>
    <row r="11" spans="1:4" x14ac:dyDescent="0.35">
      <c r="A11" s="6" t="s">
        <v>37</v>
      </c>
      <c r="B11" s="53">
        <v>5000</v>
      </c>
      <c r="C11" s="2"/>
      <c r="D11" s="3">
        <f t="shared" si="2"/>
        <v>5000</v>
      </c>
    </row>
    <row r="12" spans="1:4" x14ac:dyDescent="0.35">
      <c r="A12" s="7" t="s">
        <v>83</v>
      </c>
      <c r="B12" s="53">
        <v>5000</v>
      </c>
      <c r="C12" s="2"/>
      <c r="D12" s="3">
        <f t="shared" si="2"/>
        <v>5000</v>
      </c>
    </row>
    <row r="13" spans="1:4" x14ac:dyDescent="0.35">
      <c r="A13" s="7" t="s">
        <v>84</v>
      </c>
      <c r="B13" s="53">
        <v>3000</v>
      </c>
      <c r="C13" s="2"/>
      <c r="D13" s="3">
        <f t="shared" si="2"/>
        <v>3000</v>
      </c>
    </row>
    <row r="14" spans="1:4" x14ac:dyDescent="0.35">
      <c r="A14" s="7" t="s">
        <v>38</v>
      </c>
      <c r="B14" s="53">
        <v>10000</v>
      </c>
      <c r="C14" s="2"/>
      <c r="D14" s="3">
        <f t="shared" ref="D14:D15" si="3">B14*(1-C14)</f>
        <v>10000</v>
      </c>
    </row>
    <row r="15" spans="1:4" x14ac:dyDescent="0.35">
      <c r="A15" s="7" t="s">
        <v>39</v>
      </c>
      <c r="B15" s="53">
        <v>5000</v>
      </c>
      <c r="C15" s="2"/>
      <c r="D15" s="3">
        <f t="shared" si="3"/>
        <v>5000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A5BE631CA5924AADBF5344DA95F799" ma:contentTypeVersion="4" ma:contentTypeDescription="Opprett et nytt dokument." ma:contentTypeScope="" ma:versionID="54392846b03b072105c2f52d7fcbe787">
  <xsd:schema xmlns:xsd="http://www.w3.org/2001/XMLSchema" xmlns:xs="http://www.w3.org/2001/XMLSchema" xmlns:p="http://schemas.microsoft.com/office/2006/metadata/properties" xmlns:ns2="e81fc3c1-c95a-4cf3-8505-1412b872baa6" xmlns:ns3="e1f344ae-e787-48d2-b6c4-45fddcd7b564" targetNamespace="http://schemas.microsoft.com/office/2006/metadata/properties" ma:root="true" ma:fieldsID="8fa1c6d11b510a1afdb454ed7d2fef4d" ns2:_="" ns3:_="">
    <xsd:import namespace="e81fc3c1-c95a-4cf3-8505-1412b872baa6"/>
    <xsd:import namespace="e1f344ae-e787-48d2-b6c4-45fddcd7b5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fc3c1-c95a-4cf3-8505-1412b872b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44ae-e787-48d2-b6c4-45fddcd7b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B06458-6CBC-46F7-8638-C328E4E06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1fc3c1-c95a-4cf3-8505-1412b872baa6"/>
    <ds:schemaRef ds:uri="e1f344ae-e787-48d2-b6c4-45fddcd7b5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9D4AE6-6DBB-4658-A563-DB6CB99002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3B68AA-2E8C-4DA1-8966-60FD7D7E5A01}">
  <ds:schemaRefs>
    <ds:schemaRef ds:uri="e1f344ae-e787-48d2-b6c4-45fddcd7b564"/>
    <ds:schemaRef ds:uri="e81fc3c1-c95a-4cf3-8505-1412b872baa6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VEILEDNING</vt:lpstr>
      <vt:lpstr>Prisskjema</vt:lpstr>
      <vt:lpstr>Prisliste</vt:lpstr>
      <vt:lpstr>Tilleggstjenester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Ballou</dc:creator>
  <cp:keywords/>
  <dc:description/>
  <cp:lastModifiedBy>Barbro Bottheim</cp:lastModifiedBy>
  <cp:revision/>
  <dcterms:created xsi:type="dcterms:W3CDTF">2015-02-25T15:15:14Z</dcterms:created>
  <dcterms:modified xsi:type="dcterms:W3CDTF">2023-06-05T08:58:03Z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0x0101007AA5BE631CA5924AADBF5344DA95F799</vt:lpwstr>
  </property>
</Properties>
</file>