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irfo-my.sharepoint.com/personal/danielandreasmonsen_glosen_dfo_no/Documents/Dokumenter/Oversatte effektkalkulatorer/SV_ Nynorsk Effektkalkulator og veileder _71045204_/"/>
    </mc:Choice>
  </mc:AlternateContent>
  <xr:revisionPtr revIDLastSave="164" documentId="13_ncr:1_{CAC67C33-A8CF-4AB9-A303-1AF8DF761013}" xr6:coauthVersionLast="47" xr6:coauthVersionMax="47" xr10:uidLastSave="{E24AAA4D-4D8E-4D88-BAD3-E5A8E668E443}"/>
  <bookViews>
    <workbookView xWindow="-11490" yWindow="-21720" windowWidth="51840" windowHeight="21120" xr2:uid="{00000000-000D-0000-FFFF-FFFF00000000}"/>
  </bookViews>
  <sheets>
    <sheet name="Intro" sheetId="25" r:id="rId1"/>
    <sheet name="Ditt klimafotavtrykk" sheetId="26" r:id="rId2"/>
    <sheet name="Klimatiltak" sheetId="27" r:id="rId3"/>
    <sheet name="Innkjøp &amp; effekt" sheetId="28" r:id="rId4"/>
    <sheet name="Datagrunnlag" sheetId="29" r:id="rId5"/>
    <sheet name="Datagrunnlag (skjul ved bruk)" sheetId="4" state="hidden" r:id="rId6"/>
  </sheets>
  <definedNames>
    <definedName name="Berbar_PC">'Datagrunnlag (skjul ved bruk)'!$C$9:$C$14</definedName>
    <definedName name="Datagrunnlag">'Datagrunnlag (skjul ved bruk)'!$A$2:$F$36</definedName>
    <definedName name="Hovedkategorier">'Datagrunnlag (skjul ved bruk)'!$B$2:$B$36</definedName>
    <definedName name="Mobiltelefon">'Datagrunnlag (skjul ved bruk)'!$C$18:$C$22</definedName>
    <definedName name="Møteromsskjerm">'Datagrunnlag (skjul ved bruk)'!$C$27:$C$34</definedName>
    <definedName name="Nettbrett">'Datagrunnlag (skjul ved bruk)'!$C$23:$C$26</definedName>
    <definedName name="PC_skjerm">'Datagrunnlag (skjul ved bruk)'!$C$2:$C$8</definedName>
    <definedName name="Ruter">'Datagrunnlag (skjul ved bruk)'!$C$35</definedName>
    <definedName name="Skrivar">'Datagrunnlag (skjul ved bruk)'!$C$36</definedName>
    <definedName name="Stasjonær_PC">'Datagrunnlag (skjul ved bruk)'!$C$15:$C$17</definedName>
    <definedName name="Subkategorier">'Datagrunnlag (skjul ved bruk)'!$C$2:$C$34</definedName>
    <definedName name="Tiltak">'Datagrunnlag (skjul ved bruk)'!$A$41:$D$45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2" i="26" l="1"/>
  <c r="B100" i="26"/>
  <c r="B99" i="26"/>
  <c r="B98" i="26"/>
  <c r="B97" i="26"/>
  <c r="B96" i="26"/>
  <c r="B95" i="26"/>
  <c r="B94" i="26"/>
  <c r="B36" i="26"/>
  <c r="B35" i="26"/>
  <c r="B34" i="26"/>
  <c r="B33" i="26"/>
  <c r="B32" i="26"/>
  <c r="B31" i="26"/>
  <c r="B30" i="26"/>
  <c r="B29" i="26"/>
  <c r="B93" i="26" s="1"/>
  <c r="M23" i="27"/>
  <c r="M22" i="27"/>
  <c r="M21" i="27"/>
  <c r="M20" i="27"/>
  <c r="M19" i="27"/>
  <c r="Y37" i="28"/>
  <c r="B59" i="29"/>
  <c r="B58" i="29"/>
  <c r="B38" i="29"/>
  <c r="B32" i="29"/>
  <c r="B25" i="29"/>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F34" i="4"/>
  <c r="E34" i="4"/>
  <c r="D34" i="4"/>
  <c r="F33" i="4"/>
  <c r="E33" i="4"/>
  <c r="D33" i="4"/>
  <c r="F32" i="4"/>
  <c r="E32" i="4"/>
  <c r="D32" i="4"/>
  <c r="F31" i="4"/>
  <c r="E31" i="4"/>
  <c r="D31" i="4"/>
  <c r="F30" i="4"/>
  <c r="E30" i="4"/>
  <c r="D30" i="4"/>
  <c r="F29" i="4"/>
  <c r="E29" i="4"/>
  <c r="D29" i="4"/>
  <c r="F28" i="4"/>
  <c r="E28" i="4"/>
  <c r="D28" i="4"/>
  <c r="F26" i="4"/>
  <c r="E26" i="4"/>
  <c r="D26" i="4"/>
  <c r="F25" i="4"/>
  <c r="E25" i="4"/>
  <c r="D25" i="4"/>
  <c r="F24" i="4"/>
  <c r="E24" i="4"/>
  <c r="D24" i="4"/>
  <c r="F22" i="4"/>
  <c r="E22" i="4"/>
  <c r="D22" i="4"/>
  <c r="F21" i="4"/>
  <c r="E21" i="4"/>
  <c r="D21" i="4"/>
  <c r="F20" i="4"/>
  <c r="E20" i="4"/>
  <c r="D20" i="4"/>
  <c r="F19" i="4"/>
  <c r="E19" i="4"/>
  <c r="D19" i="4"/>
  <c r="D17" i="4"/>
  <c r="D16" i="4"/>
  <c r="D14" i="4"/>
  <c r="D13" i="4"/>
  <c r="D12" i="4"/>
  <c r="D11" i="4"/>
  <c r="D10" i="4"/>
  <c r="D8" i="4"/>
  <c r="D7" i="4"/>
  <c r="D6" i="4"/>
  <c r="D5" i="4"/>
  <c r="D4" i="4"/>
  <c r="D3" i="4"/>
  <c r="N26" i="27" l="1"/>
  <c r="N25" i="27"/>
  <c r="I51" i="28"/>
  <c r="J51" i="28" s="1"/>
  <c r="K51" i="28" s="1"/>
  <c r="I50" i="28"/>
  <c r="J50" i="28" s="1"/>
  <c r="K50" i="28" s="1"/>
  <c r="I49" i="28"/>
  <c r="J49" i="28" s="1"/>
  <c r="K49" i="28" s="1"/>
  <c r="I48" i="28"/>
  <c r="J48" i="28" s="1"/>
  <c r="K48" i="28" s="1"/>
  <c r="I47" i="28"/>
  <c r="J47" i="28" s="1"/>
  <c r="K47" i="28" s="1"/>
  <c r="I46" i="28"/>
  <c r="J46" i="28" s="1"/>
  <c r="K46" i="28" s="1"/>
  <c r="I45" i="28"/>
  <c r="J45" i="28" s="1"/>
  <c r="K45" i="28" s="1"/>
  <c r="I44" i="28"/>
  <c r="J44" i="28" s="1"/>
  <c r="K44" i="28" s="1"/>
  <c r="I43" i="28"/>
  <c r="J43" i="28" s="1"/>
  <c r="K43" i="28" s="1"/>
  <c r="I42" i="28"/>
  <c r="J42" i="28" s="1"/>
  <c r="K42" i="28" s="1"/>
  <c r="I41" i="28"/>
  <c r="J41" i="28" s="1"/>
  <c r="K41" i="28" s="1"/>
  <c r="I40" i="28"/>
  <c r="J40" i="28" s="1"/>
  <c r="K40" i="28" s="1"/>
  <c r="I39" i="28"/>
  <c r="J39" i="28" s="1"/>
  <c r="K39" i="28" s="1"/>
  <c r="I38" i="28"/>
  <c r="J38" i="28" s="1"/>
  <c r="K38" i="28" s="1"/>
  <c r="AA36" i="28"/>
  <c r="X36" i="28"/>
  <c r="V36" i="28"/>
  <c r="T36" i="28"/>
  <c r="R36" i="28"/>
  <c r="E100" i="26"/>
  <c r="D100" i="26"/>
  <c r="C100" i="26"/>
  <c r="E99" i="26"/>
  <c r="D99" i="26"/>
  <c r="C99" i="26"/>
  <c r="E98" i="26"/>
  <c r="F98" i="26" s="1"/>
  <c r="D98" i="26"/>
  <c r="C98" i="26"/>
  <c r="E97" i="26"/>
  <c r="D97" i="26"/>
  <c r="C97" i="26"/>
  <c r="E96" i="26"/>
  <c r="D96" i="26"/>
  <c r="C96" i="26"/>
  <c r="E95" i="26"/>
  <c r="D95" i="26"/>
  <c r="C95" i="26"/>
  <c r="E94" i="26"/>
  <c r="D94" i="26"/>
  <c r="C94" i="26"/>
  <c r="I93" i="26"/>
  <c r="E93" i="26"/>
  <c r="D93" i="26"/>
  <c r="C93" i="26"/>
  <c r="AA37" i="28" l="1"/>
  <c r="Z37" i="28"/>
  <c r="F94" i="26"/>
  <c r="G94" i="26" s="1"/>
  <c r="F95" i="26"/>
  <c r="G95" i="26" s="1"/>
  <c r="F99" i="26"/>
  <c r="G99" i="26" s="1"/>
  <c r="G98" i="26"/>
  <c r="L49" i="28"/>
  <c r="R49" i="28" s="1"/>
  <c r="Q49" i="28"/>
  <c r="Z49" i="28" s="1"/>
  <c r="P49" i="28"/>
  <c r="H49" i="28"/>
  <c r="M49" i="28" s="1"/>
  <c r="D159" i="28"/>
  <c r="C159" i="28"/>
  <c r="S49" i="28"/>
  <c r="W49" i="28" s="1"/>
  <c r="C101" i="26"/>
  <c r="F100" i="26"/>
  <c r="G100" i="26" s="1"/>
  <c r="C148" i="28"/>
  <c r="P38" i="28"/>
  <c r="H38" i="28"/>
  <c r="M38" i="28" s="1"/>
  <c r="L38" i="28"/>
  <c r="R38" i="28" s="1"/>
  <c r="S38" i="28"/>
  <c r="G148" i="28" s="1"/>
  <c r="Q38" i="28"/>
  <c r="D101" i="26"/>
  <c r="C111" i="26" s="1"/>
  <c r="L47" i="28"/>
  <c r="R47" i="28" s="1"/>
  <c r="S47" i="28"/>
  <c r="W47" i="28" s="1"/>
  <c r="C157" i="28"/>
  <c r="Q47" i="28"/>
  <c r="P47" i="28"/>
  <c r="H47" i="28"/>
  <c r="M47" i="28"/>
  <c r="T47" i="28" s="1"/>
  <c r="G154" i="28"/>
  <c r="P44" i="28"/>
  <c r="H44" i="28"/>
  <c r="M44" i="28" s="1"/>
  <c r="C154" i="28"/>
  <c r="L44" i="28"/>
  <c r="R44" i="28" s="1"/>
  <c r="S44" i="28"/>
  <c r="Q44" i="28"/>
  <c r="Z44" i="28" s="1"/>
  <c r="W44" i="28"/>
  <c r="F93" i="26"/>
  <c r="G93" i="26" s="1"/>
  <c r="E101" i="26"/>
  <c r="C105" i="26" s="1"/>
  <c r="L41" i="28"/>
  <c r="R41" i="28" s="1"/>
  <c r="Q41" i="28"/>
  <c r="E151" i="28"/>
  <c r="P41" i="28"/>
  <c r="H41" i="28"/>
  <c r="M41" i="28" s="1"/>
  <c r="N41" i="28"/>
  <c r="V41" i="28" s="1"/>
  <c r="W41" i="28"/>
  <c r="C151" i="28"/>
  <c r="U41" i="28"/>
  <c r="S41" i="28"/>
  <c r="G151" i="28" s="1"/>
  <c r="C160" i="28"/>
  <c r="P50" i="28"/>
  <c r="H50" i="28"/>
  <c r="M50" i="28" s="1"/>
  <c r="U50" i="28"/>
  <c r="L50" i="28"/>
  <c r="R50" i="28" s="1"/>
  <c r="S50" i="28"/>
  <c r="G160" i="28" s="1"/>
  <c r="D160" i="28"/>
  <c r="Q50" i="28"/>
  <c r="W50" i="28"/>
  <c r="N50" i="28"/>
  <c r="V50" i="28" s="1"/>
  <c r="F96" i="26"/>
  <c r="G96" i="26" s="1"/>
  <c r="L43" i="28"/>
  <c r="R43" i="28" s="1"/>
  <c r="D153" i="28"/>
  <c r="S43" i="28"/>
  <c r="W43" i="28" s="1"/>
  <c r="C153" i="28"/>
  <c r="Q43" i="28"/>
  <c r="Z43" i="28" s="1"/>
  <c r="P43" i="28"/>
  <c r="H43" i="28"/>
  <c r="M43" i="28" s="1"/>
  <c r="N43" i="28"/>
  <c r="V43" i="28" s="1"/>
  <c r="L45" i="28"/>
  <c r="R45" i="28" s="1"/>
  <c r="Q45" i="28"/>
  <c r="Z45" i="28" s="1"/>
  <c r="E155" i="28"/>
  <c r="P45" i="28"/>
  <c r="H45" i="28"/>
  <c r="C155" i="28"/>
  <c r="M45" i="28"/>
  <c r="T45" i="28" s="1"/>
  <c r="S45" i="28"/>
  <c r="W45" i="28" s="1"/>
  <c r="P40" i="28"/>
  <c r="H40" i="28"/>
  <c r="M40" i="28" s="1"/>
  <c r="C150" i="28"/>
  <c r="L40" i="28"/>
  <c r="R40" i="28" s="1"/>
  <c r="S40" i="28"/>
  <c r="G150" i="28" s="1"/>
  <c r="Q40" i="28"/>
  <c r="G158" i="28"/>
  <c r="P48" i="28"/>
  <c r="H48" i="28"/>
  <c r="M48" i="28"/>
  <c r="T48" i="28" s="1"/>
  <c r="C158" i="28"/>
  <c r="L48" i="28"/>
  <c r="R48" i="28" s="1"/>
  <c r="S48" i="28"/>
  <c r="Q48" i="28"/>
  <c r="Z48" i="28" s="1"/>
  <c r="W48" i="28"/>
  <c r="L51" i="28"/>
  <c r="R51" i="28" s="1"/>
  <c r="C161" i="28"/>
  <c r="Q51" i="28"/>
  <c r="P51" i="28"/>
  <c r="H51" i="28"/>
  <c r="M51" i="28" s="1"/>
  <c r="S51" i="28"/>
  <c r="G161" i="28" s="1"/>
  <c r="L39" i="28"/>
  <c r="R39" i="28" s="1"/>
  <c r="S39" i="28"/>
  <c r="W39" i="28" s="1"/>
  <c r="C149" i="28"/>
  <c r="Q39" i="28"/>
  <c r="Z39" i="28" s="1"/>
  <c r="P39" i="28"/>
  <c r="H39" i="28"/>
  <c r="M39" i="28" s="1"/>
  <c r="C152" i="28"/>
  <c r="P42" i="28"/>
  <c r="H42" i="28"/>
  <c r="M42" i="28" s="1"/>
  <c r="L42" i="28"/>
  <c r="R42" i="28" s="1"/>
  <c r="S42" i="28"/>
  <c r="W42" i="28" s="1"/>
  <c r="Q42" i="28"/>
  <c r="Z42" i="28" s="1"/>
  <c r="C156" i="28"/>
  <c r="P46" i="28"/>
  <c r="H46" i="28"/>
  <c r="M46" i="28" s="1"/>
  <c r="L46" i="28"/>
  <c r="R46" i="28" s="1"/>
  <c r="S46" i="28"/>
  <c r="W46" i="28" s="1"/>
  <c r="Q46" i="28"/>
  <c r="F97" i="26"/>
  <c r="G97" i="26" s="1"/>
  <c r="Z50" i="28" l="1"/>
  <c r="AA45" i="28"/>
  <c r="Z41" i="28"/>
  <c r="AA43" i="28"/>
  <c r="W38" i="28"/>
  <c r="Z38" i="28" s="1"/>
  <c r="Z46" i="28"/>
  <c r="D156" i="28"/>
  <c r="E159" i="28"/>
  <c r="D161" i="28"/>
  <c r="N51" i="28"/>
  <c r="F161" i="28" s="1"/>
  <c r="W51" i="28"/>
  <c r="Z51" i="28" s="1"/>
  <c r="Z47" i="28"/>
  <c r="T49" i="28"/>
  <c r="O49" i="28"/>
  <c r="X49" i="28" s="1"/>
  <c r="AA49" i="28" s="1"/>
  <c r="T50" i="28"/>
  <c r="O50" i="28"/>
  <c r="X50" i="28" s="1"/>
  <c r="AA50" i="28" s="1"/>
  <c r="T51" i="28"/>
  <c r="O51" i="28"/>
  <c r="X51" i="28" s="1"/>
  <c r="AA51" i="28" s="1"/>
  <c r="G159" i="28"/>
  <c r="U49" i="28"/>
  <c r="D158" i="28"/>
  <c r="F160" i="28"/>
  <c r="N49" i="28"/>
  <c r="E160" i="28"/>
  <c r="E158" i="28"/>
  <c r="E161" i="28"/>
  <c r="N48" i="28"/>
  <c r="U48" i="28"/>
  <c r="U51" i="28"/>
  <c r="O48" i="28"/>
  <c r="X48" i="28" s="1"/>
  <c r="AA48" i="28" s="1"/>
  <c r="T43" i="28"/>
  <c r="O43" i="28"/>
  <c r="X43" i="28" s="1"/>
  <c r="T46" i="28"/>
  <c r="O46" i="28"/>
  <c r="X46" i="28" s="1"/>
  <c r="AA46" i="28" s="1"/>
  <c r="T44" i="28"/>
  <c r="O44" i="28"/>
  <c r="X44" i="28" s="1"/>
  <c r="AA44" i="28" s="1"/>
  <c r="D157" i="28"/>
  <c r="E157" i="28"/>
  <c r="U47" i="28"/>
  <c r="G157" i="28"/>
  <c r="O47" i="28"/>
  <c r="X47" i="28" s="1"/>
  <c r="AA47" i="28" s="1"/>
  <c r="E156" i="28"/>
  <c r="G155" i="28"/>
  <c r="U45" i="28"/>
  <c r="G156" i="28"/>
  <c r="O45" i="28"/>
  <c r="X45" i="28" s="1"/>
  <c r="U43" i="28"/>
  <c r="F153" i="28"/>
  <c r="E153" i="28"/>
  <c r="U46" i="28"/>
  <c r="U44" i="28"/>
  <c r="N47" i="28"/>
  <c r="D155" i="28"/>
  <c r="G153" i="28"/>
  <c r="N46" i="28"/>
  <c r="N45" i="28"/>
  <c r="D154" i="28"/>
  <c r="E154" i="28"/>
  <c r="N44" i="28"/>
  <c r="T42" i="28"/>
  <c r="O42" i="28"/>
  <c r="X42" i="28" s="1"/>
  <c r="AA42" i="28" s="1"/>
  <c r="G152" i="28"/>
  <c r="U42" i="28"/>
  <c r="D152" i="28"/>
  <c r="E152" i="28"/>
  <c r="N42" i="28"/>
  <c r="T41" i="28"/>
  <c r="O41" i="28"/>
  <c r="X41" i="28" s="1"/>
  <c r="AA41" i="28" s="1"/>
  <c r="D151" i="28"/>
  <c r="F151" i="28"/>
  <c r="T40" i="28"/>
  <c r="O40" i="28"/>
  <c r="X40" i="28" s="1"/>
  <c r="AA40" i="28" s="1"/>
  <c r="U40" i="28"/>
  <c r="D150" i="28"/>
  <c r="E150" i="28"/>
  <c r="N40" i="28"/>
  <c r="W40" i="28"/>
  <c r="Z40" i="28" s="1"/>
  <c r="T39" i="28"/>
  <c r="O39" i="28"/>
  <c r="X39" i="28" s="1"/>
  <c r="AA39" i="28" s="1"/>
  <c r="U39" i="28"/>
  <c r="G149" i="28"/>
  <c r="E149" i="28"/>
  <c r="D149" i="28"/>
  <c r="N39" i="28"/>
  <c r="T38" i="28"/>
  <c r="O38" i="28"/>
  <c r="X38" i="28" s="1"/>
  <c r="AA38" i="28" s="1"/>
  <c r="D148" i="28"/>
  <c r="E148" i="28"/>
  <c r="U38" i="28"/>
  <c r="N38" i="28"/>
  <c r="H93" i="26"/>
  <c r="C108" i="26"/>
  <c r="C107" i="26"/>
  <c r="H96" i="26"/>
  <c r="H94" i="26"/>
  <c r="H98" i="26"/>
  <c r="H95" i="26"/>
  <c r="H99" i="26"/>
  <c r="F101" i="26"/>
  <c r="C109" i="26" s="1"/>
  <c r="H100" i="26"/>
  <c r="H97" i="26"/>
  <c r="B157" i="28"/>
  <c r="Y47" i="28"/>
  <c r="B158" i="28"/>
  <c r="Y48" i="28"/>
  <c r="Y41" i="28"/>
  <c r="B151" i="28"/>
  <c r="B152" i="28"/>
  <c r="Y42" i="28"/>
  <c r="Y45" i="28"/>
  <c r="B155" i="28"/>
  <c r="C176" i="28"/>
  <c r="C177" i="28" s="1"/>
  <c r="E177" i="28" s="1"/>
  <c r="B150" i="28"/>
  <c r="Y40" i="28"/>
  <c r="B149" i="28"/>
  <c r="Y39" i="28"/>
  <c r="B156" i="28"/>
  <c r="Y46" i="28"/>
  <c r="B161" i="28"/>
  <c r="Y51" i="28"/>
  <c r="Y49" i="28"/>
  <c r="B159" i="28"/>
  <c r="Y38" i="28"/>
  <c r="B148" i="28"/>
  <c r="B160" i="28"/>
  <c r="Y50" i="28"/>
  <c r="B154" i="28"/>
  <c r="Y44" i="28"/>
  <c r="B153" i="28"/>
  <c r="Y43" i="28"/>
  <c r="AB37" i="28" a="1"/>
  <c r="E183" i="28" l="1"/>
  <c r="C197" i="28"/>
  <c r="V49" i="28"/>
  <c r="F159" i="28"/>
  <c r="V48" i="28"/>
  <c r="F158" i="28"/>
  <c r="V47" i="28"/>
  <c r="F157" i="28"/>
  <c r="V44" i="28"/>
  <c r="F154" i="28"/>
  <c r="V45" i="28"/>
  <c r="F155" i="28"/>
  <c r="C191" i="28"/>
  <c r="E191" i="28" s="1"/>
  <c r="V46" i="28"/>
  <c r="F156" i="28"/>
  <c r="V42" i="28"/>
  <c r="F152" i="28"/>
  <c r="E197" i="28"/>
  <c r="V40" i="28"/>
  <c r="F150" i="28"/>
  <c r="V39" i="28"/>
  <c r="F149" i="28"/>
  <c r="C190" i="28"/>
  <c r="C179" i="28"/>
  <c r="AB37" i="28"/>
  <c r="V38" i="28"/>
  <c r="F148" i="28"/>
  <c r="C193" i="28"/>
  <c r="C183" i="28"/>
  <c r="J95" i="26"/>
  <c r="K95" i="26" s="1"/>
  <c r="J94" i="26"/>
  <c r="K94" i="26" s="1"/>
  <c r="J93" i="26"/>
  <c r="K93" i="26" s="1"/>
  <c r="J100" i="26"/>
  <c r="K100" i="26" s="1"/>
  <c r="J99" i="26"/>
  <c r="K99" i="26" s="1"/>
  <c r="J96" i="26"/>
  <c r="K96" i="26" s="1"/>
  <c r="J98" i="26"/>
  <c r="K98" i="26" s="1"/>
  <c r="J97" i="26"/>
  <c r="K97" i="26" s="1"/>
  <c r="K102" i="26" l="1"/>
  <c r="E13" i="4"/>
  <c r="E12" i="4"/>
  <c r="E11" i="4"/>
  <c r="E10" i="4"/>
  <c r="E14" i="4"/>
  <c r="F11" i="4"/>
  <c r="F14" i="4"/>
  <c r="F12" i="4"/>
  <c r="F10" i="4"/>
  <c r="F13" i="4"/>
  <c r="F16" i="4"/>
  <c r="F17" i="4"/>
  <c r="E16" i="4"/>
  <c r="E17" i="4"/>
  <c r="N22" i="27" l="1"/>
  <c r="N20" i="27"/>
  <c r="N21" i="27"/>
  <c r="N23" i="27"/>
  <c r="N19" i="27"/>
  <c r="P18" i="27" a="1"/>
  <c r="P18" i="27" l="1"/>
  <c r="E5" i="4"/>
  <c r="E7" i="4"/>
  <c r="E8" i="4"/>
  <c r="E6" i="4"/>
  <c r="E3" i="4"/>
  <c r="E4" i="4"/>
  <c r="F4" i="4"/>
  <c r="F5" i="4"/>
  <c r="F8" i="4"/>
  <c r="F6" i="4"/>
  <c r="F3" i="4"/>
  <c r="F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tc={CE8CCE2F-1D51-466F-9E52-882E1AF4CCC2}</author>
    <author>Molly Bazilchuk</author>
  </authors>
  <commentList>
    <comment ref="D1" authorId="0" shapeId="0" xr:uid="{CE8CCE2F-1D51-466F-9E52-882E1AF4CCC2}">
      <text>
        <t>[Kommentartråd]
Din versjon av Excel lar deg lese denne kommentartråden. Eventuelle endringer i den vil imidlertid bli fjernet hvis filen åpnes i en nyere versjon av Excel. Finn ut mer: https://go.microsoft.com/fwlink/?linkid=870924
Kommentar:
    Molly; dette er A1-A3 nå?</t>
      </text>
    </comment>
    <comment ref="E3" authorId="1" shapeId="0" xr:uid="{272D4651-5194-4F25-A933-B67F88529804}">
      <text>
        <r>
          <rPr>
            <b/>
            <sz val="9"/>
            <color indexed="81"/>
            <rFont val="Tahoma"/>
            <family val="2"/>
          </rPr>
          <t>Molly Bazilchuk:</t>
        </r>
        <r>
          <rPr>
            <sz val="9"/>
            <color indexed="81"/>
            <rFont val="Tahoma"/>
            <family val="2"/>
          </rPr>
          <t xml:space="preserve">
Verdiene tas fra Gjennomsnitt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<sst xmlns="http://schemas.openxmlformats.org/spreadsheetml/2006/main" count="270" uniqueCount="217">
  <si>
    <r>
      <rPr>
        <u/>
        <sz val="11"/>
        <color rgb="FF005082"/>
        <rFont val="Source Sans Pro"/>
        <family val="2"/>
      </rPr>
      <t>Intro!A1</t>
    </r>
  </si>
  <si>
    <t>|</t>
  </si>
  <si>
    <r>
      <rPr>
        <b/>
        <sz val="24"/>
        <color rgb="FF002E49"/>
        <rFont val="Source Sans Pro"/>
        <family val="2"/>
      </rPr>
      <t>Talet på tilsette</t>
    </r>
  </si>
  <si>
    <r>
      <rPr>
        <b/>
        <sz val="11"/>
        <color rgb="FF000000"/>
        <rFont val="Source Sans Pro"/>
        <family val="2"/>
      </rPr>
      <t>Hovudkategori</t>
    </r>
  </si>
  <si>
    <r>
      <rPr>
        <b/>
        <sz val="24"/>
        <color rgb="FF002E49"/>
        <rFont val="Source Sans Pro"/>
        <family val="2"/>
      </rPr>
      <t>Talet på einingar</t>
    </r>
  </si>
  <si>
    <r>
      <rPr>
        <b/>
        <sz val="16"/>
        <color rgb="FFFFFFFF"/>
        <rFont val="Source Sans Pro"/>
        <family val="2"/>
      </rPr>
      <t>Fotavtrykk, per tilsett (totalt) [kg CO2-ekv]</t>
    </r>
  </si>
  <si>
    <r>
      <rPr>
        <b/>
        <sz val="16"/>
        <color rgb="FFFFFFFF"/>
        <rFont val="Source Sans Pro"/>
        <family val="2"/>
      </rPr>
      <t>Fotavtrykk, per år [kg CO2-ekv]</t>
    </r>
  </si>
  <si>
    <r>
      <rPr>
        <b/>
        <sz val="16"/>
        <color rgb="FFFFFFFF"/>
        <rFont val="Source Sans Pro"/>
        <family val="2"/>
      </rPr>
      <t>Kostnad, per år [kr]</t>
    </r>
  </si>
  <si>
    <r>
      <rPr>
        <b/>
        <sz val="16"/>
        <color rgb="FFFFFFFF"/>
        <rFont val="Source Sans Pro"/>
        <family val="2"/>
      </rPr>
      <t>Fotavtrykk, per tilsett per år [kg CO2-ekv]</t>
    </r>
  </si>
  <si>
    <r>
      <rPr>
        <b/>
        <sz val="11"/>
        <color rgb="FF000000"/>
        <rFont val="Source Sans Pro"/>
        <family val="2"/>
      </rPr>
      <t>Tiltak</t>
    </r>
  </si>
  <si>
    <r>
      <rPr>
        <sz val="20"/>
        <color rgb="FF002E49"/>
        <rFont val="Source Sans Pro"/>
        <family val="2"/>
      </rPr>
      <t xml:space="preserve">Kategori </t>
    </r>
  </si>
  <si>
    <r>
      <rPr>
        <b/>
        <sz val="11"/>
        <color rgb="FF000000"/>
        <rFont val="Source Sans Pro"/>
        <family val="2"/>
      </rPr>
      <t>Subkategori</t>
    </r>
  </si>
  <si>
    <r>
      <rPr>
        <sz val="11"/>
        <color rgb="FF000000"/>
        <rFont val="Source Sans Pro"/>
        <family val="2"/>
      </rPr>
      <t>Gjennomsnitt</t>
    </r>
  </si>
  <si>
    <r>
      <rPr>
        <i/>
        <sz val="18"/>
        <color rgb="FFFFFFFF"/>
        <rFont val="Source Sans Pro"/>
        <family val="2"/>
      </rPr>
      <t>Du har valt ein ugyldig subkategori; berekninga er vist for subkategorien gjennomsnitt</t>
    </r>
  </si>
  <si>
    <r>
      <rPr>
        <b/>
        <i/>
        <sz val="16"/>
        <color rgb="FFFFFFFF"/>
        <rFont val="Source Sans Pro"/>
        <family val="2"/>
      </rPr>
      <t>ALT I GRÅTT SKAL SKJULAST</t>
    </r>
  </si>
  <si>
    <r>
      <rPr>
        <i/>
        <sz val="16"/>
        <color rgb="FFF6F6F6"/>
        <rFont val="Source Sans Pro"/>
        <family val="2"/>
      </rPr>
      <t>Ein eller fleire av dei valde subkategoriane finst ikkje for vald hovudkategori - endre subkategori for å få gyldig berekning</t>
    </r>
  </si>
  <si>
    <r>
      <rPr>
        <i/>
        <sz val="14"/>
        <color rgb="FF000000"/>
        <rFont val="Source Sans Pro"/>
        <family val="2"/>
      </rPr>
      <t xml:space="preserve">Her ser du effekt per tiltak </t>
    </r>
  </si>
  <si>
    <r>
      <rPr>
        <b/>
        <sz val="20"/>
        <color rgb="FF002E49"/>
        <rFont val="Source Sans Pro"/>
        <family val="2"/>
      </rPr>
      <t>Tal</t>
    </r>
  </si>
  <si>
    <r>
      <rPr>
        <b/>
        <sz val="20"/>
        <color rgb="FF002E49"/>
        <rFont val="Source Sans Pro"/>
        <family val="2"/>
      </rPr>
      <t xml:space="preserve">Pris </t>
    </r>
    <r>
      <rPr>
        <i/>
        <sz val="20"/>
        <color rgb="FF002E49"/>
        <rFont val="Source Sans Pro (Brødtekst)"/>
        <family val="2"/>
      </rPr>
      <t>(blir berekna automatisk om ikkje utfylt)</t>
    </r>
  </si>
  <si>
    <r>
      <rPr>
        <b/>
        <sz val="20"/>
        <color rgb="FF002E49"/>
        <rFont val="Source Sans Pro"/>
        <family val="2"/>
      </rPr>
      <t xml:space="preserve">Levetid </t>
    </r>
    <r>
      <rPr>
        <i/>
        <sz val="20"/>
        <color rgb="FF002E49"/>
        <rFont val="Source Sans Pro (Brødtekst)"/>
        <family val="2"/>
      </rPr>
      <t>(blir berekna automatisk om ikkje utfylt)</t>
    </r>
  </si>
  <si>
    <r>
      <rPr>
        <b/>
        <sz val="20"/>
        <color rgb="FF002E49"/>
        <rFont val="Source Sans Pro"/>
        <family val="2"/>
      </rPr>
      <t>Pris per stk - estimert</t>
    </r>
  </si>
  <si>
    <r>
      <rPr>
        <b/>
        <sz val="20"/>
        <color rgb="FF002E49"/>
        <rFont val="Source Sans Pro"/>
        <family val="2"/>
      </rPr>
      <t>Fotavtrykk, Totalt [kg CO2-ekv]</t>
    </r>
  </si>
  <si>
    <r>
      <rPr>
        <b/>
        <sz val="20"/>
        <color rgb="FF002E49"/>
        <rFont val="Source Sans Pro"/>
        <family val="2"/>
      </rPr>
      <t>Kostnad, Totalt [kr]</t>
    </r>
  </si>
  <si>
    <r>
      <rPr>
        <b/>
        <sz val="20"/>
        <color rgb="FF002E49"/>
        <rFont val="Source Sans Pro"/>
        <family val="2"/>
      </rPr>
      <t>Fotavtrykk, Årleg [kg CO2-ekv]</t>
    </r>
  </si>
  <si>
    <r>
      <rPr>
        <b/>
        <sz val="20"/>
        <color rgb="FF002E49"/>
        <rFont val="Source Sans Pro"/>
        <family val="2"/>
      </rPr>
      <t>Kostnad, Årleg [kr]</t>
    </r>
  </si>
  <si>
    <r>
      <rPr>
        <i/>
        <sz val="16"/>
        <color rgb="FFFFFFFF"/>
        <rFont val="Source Sans Pro"/>
        <family val="2"/>
      </rPr>
      <t xml:space="preserve">Detaljerte resultat blir viste i denne tabellen. </t>
    </r>
  </si>
  <si>
    <r>
      <rPr>
        <b/>
        <sz val="20"/>
        <color rgb="FFF8F8F8"/>
        <rFont val="Source Sans Pro"/>
        <family val="2"/>
      </rPr>
      <t>Fotavtrykk, Totalt [kg CO2-ekv] - med tiltak</t>
    </r>
  </si>
  <si>
    <r>
      <rPr>
        <b/>
        <sz val="20"/>
        <color rgb="FFF8F8F8"/>
        <rFont val="Source Sans Pro"/>
        <family val="2"/>
      </rPr>
      <t>Med tiltak</t>
    </r>
  </si>
  <si>
    <r>
      <rPr>
        <b/>
        <sz val="20"/>
        <color rgb="FFF8F8F8"/>
        <rFont val="Source Sans Pro"/>
        <family val="2"/>
      </rPr>
      <t>Alt nytt</t>
    </r>
  </si>
  <si>
    <r>
      <rPr>
        <b/>
        <sz val="11"/>
        <color rgb="FF000000"/>
        <rFont val="Source Sans Pro"/>
        <family val="2"/>
      </rPr>
      <t>Levetid [år]</t>
    </r>
  </si>
  <si>
    <r>
      <rPr>
        <b/>
        <sz val="22"/>
        <color rgb="FF002E49"/>
        <rFont val="Source Sans Pro"/>
        <family val="2"/>
      </rPr>
      <t>kg CO2-ekv per produkt</t>
    </r>
  </si>
  <si>
    <r>
      <rPr>
        <b/>
        <sz val="22"/>
        <color rgb="FF002E49"/>
        <rFont val="Source Sans Pro"/>
        <family val="2"/>
      </rPr>
      <t>Pris for å kjøpe nytt [NOK ekskl. mva.]</t>
    </r>
  </si>
  <si>
    <r>
      <rPr>
        <sz val="11"/>
        <color rgb="FF000000"/>
        <rFont val="Source Sans Pro"/>
        <family val="2"/>
      </rPr>
      <t>22"</t>
    </r>
  </si>
  <si>
    <r>
      <rPr>
        <sz val="11"/>
        <color rgb="FF000000"/>
        <rFont val="Source Sans Pro"/>
        <family val="2"/>
      </rPr>
      <t>24"</t>
    </r>
  </si>
  <si>
    <r>
      <rPr>
        <sz val="11"/>
        <color rgb="FF000000"/>
        <rFont val="Source Sans Pro"/>
        <family val="2"/>
      </rPr>
      <t>27"</t>
    </r>
  </si>
  <si>
    <r>
      <rPr>
        <sz val="11"/>
        <color rgb="FF000000"/>
        <rFont val="Source Sans Pro"/>
        <family val="2"/>
      </rPr>
      <t>30"</t>
    </r>
  </si>
  <si>
    <r>
      <rPr>
        <sz val="11"/>
        <color rgb="FF000000"/>
        <rFont val="Source Sans Pro"/>
        <family val="2"/>
      </rPr>
      <t>32"</t>
    </r>
  </si>
  <si>
    <r>
      <rPr>
        <sz val="11"/>
        <color rgb="FF000000"/>
        <rFont val="Source Sans Pro"/>
        <family val="2"/>
      </rPr>
      <t>34"</t>
    </r>
  </si>
  <si>
    <r>
      <rPr>
        <sz val="11"/>
        <color rgb="FF000000"/>
        <rFont val="Source Sans Pro"/>
        <family val="2"/>
      </rPr>
      <t>12"</t>
    </r>
  </si>
  <si>
    <r>
      <rPr>
        <sz val="11"/>
        <color rgb="FF000000"/>
        <rFont val="Source Sans Pro"/>
        <family val="2"/>
      </rPr>
      <t>13"</t>
    </r>
  </si>
  <si>
    <r>
      <rPr>
        <sz val="11"/>
        <color rgb="FF000000"/>
        <rFont val="Source Sans Pro"/>
        <family val="2"/>
      </rPr>
      <t>14"</t>
    </r>
  </si>
  <si>
    <r>
      <rPr>
        <sz val="11"/>
        <color rgb="FF000000"/>
        <rFont val="Source Sans Pro"/>
        <family val="2"/>
      </rPr>
      <t>15"</t>
    </r>
  </si>
  <si>
    <r>
      <rPr>
        <sz val="11"/>
        <color rgb="FF000000"/>
        <rFont val="Source Sans Pro"/>
        <family val="2"/>
      </rPr>
      <t>16"</t>
    </r>
  </si>
  <si>
    <r>
      <rPr>
        <sz val="11"/>
        <color rgb="FF000000"/>
        <rFont val="Source Sans Pro"/>
        <family val="2"/>
      </rPr>
      <t>Kraftig</t>
    </r>
  </si>
  <si>
    <r>
      <rPr>
        <sz val="11"/>
        <color rgb="FF000000"/>
        <rFont val="Source Sans Pro"/>
        <family val="2"/>
      </rPr>
      <t>Vanleg</t>
    </r>
  </si>
  <si>
    <r>
      <rPr>
        <sz val="11"/>
        <color rgb="FF000000"/>
        <rFont val="Source Sans Pro"/>
        <family val="2"/>
      </rPr>
      <t xml:space="preserve">Mobiltelefon </t>
    </r>
  </si>
  <si>
    <r>
      <rPr>
        <sz val="11"/>
        <color rgb="FF000000"/>
        <rFont val="Source Sans Pro"/>
        <family val="2"/>
      </rPr>
      <t>4"</t>
    </r>
  </si>
  <si>
    <r>
      <rPr>
        <sz val="11"/>
        <color rgb="FF000000"/>
        <rFont val="Source Sans Pro"/>
        <family val="2"/>
      </rPr>
      <t>5"</t>
    </r>
  </si>
  <si>
    <r>
      <rPr>
        <sz val="11"/>
        <color rgb="FF000000"/>
        <rFont val="Source Sans Pro"/>
        <family val="2"/>
      </rPr>
      <t>6"</t>
    </r>
  </si>
  <si>
    <r>
      <rPr>
        <sz val="11"/>
        <color rgb="FF000000"/>
        <rFont val="Source Sans Pro"/>
        <family val="2"/>
      </rPr>
      <t>7"</t>
    </r>
  </si>
  <si>
    <r>
      <rPr>
        <sz val="11"/>
        <color rgb="FF000000"/>
        <rFont val="Source Sans Pro"/>
        <family val="2"/>
      </rPr>
      <t xml:space="preserve">Nettbrett </t>
    </r>
  </si>
  <si>
    <r>
      <rPr>
        <sz val="11"/>
        <color rgb="FF000000"/>
        <rFont val="Source Sans Pro"/>
        <family val="2"/>
      </rPr>
      <t>8"</t>
    </r>
  </si>
  <si>
    <r>
      <rPr>
        <sz val="11"/>
        <color rgb="FF000000"/>
        <rFont val="Source Sans Pro"/>
        <family val="2"/>
      </rPr>
      <t>10"</t>
    </r>
  </si>
  <si>
    <r>
      <rPr>
        <sz val="11"/>
        <color rgb="FF000000"/>
        <rFont val="Source Sans Pro"/>
        <family val="2"/>
      </rPr>
      <t xml:space="preserve">Møteromsskjerm </t>
    </r>
  </si>
  <si>
    <r>
      <rPr>
        <sz val="20"/>
        <color rgb="FF000000"/>
        <rFont val="Source Sans Pro"/>
        <family val="2"/>
      </rPr>
      <t>37 500</t>
    </r>
  </si>
  <si>
    <r>
      <rPr>
        <sz val="11"/>
        <color rgb="FF000000"/>
        <rFont val="Source Sans Pro"/>
        <family val="2"/>
      </rPr>
      <t>55"</t>
    </r>
  </si>
  <si>
    <r>
      <rPr>
        <sz val="11"/>
        <color rgb="FF000000"/>
        <rFont val="Source Sans Pro"/>
        <family val="2"/>
      </rPr>
      <t>60"</t>
    </r>
  </si>
  <si>
    <r>
      <rPr>
        <sz val="11"/>
        <color rgb="FF000000"/>
        <rFont val="Source Sans Pro"/>
        <family val="2"/>
      </rPr>
      <t>65"</t>
    </r>
  </si>
  <si>
    <r>
      <rPr>
        <sz val="11"/>
        <color rgb="FF000000"/>
        <rFont val="Source Sans Pro"/>
        <family val="2"/>
      </rPr>
      <t>70"</t>
    </r>
  </si>
  <si>
    <r>
      <rPr>
        <sz val="11"/>
        <color rgb="FF000000"/>
        <rFont val="Source Sans Pro"/>
        <family val="2"/>
      </rPr>
      <t>75"</t>
    </r>
  </si>
  <si>
    <r>
      <rPr>
        <sz val="11"/>
        <color rgb="FF000000"/>
        <rFont val="Source Sans Pro"/>
        <family val="2"/>
      </rPr>
      <t>80"</t>
    </r>
  </si>
  <si>
    <r>
      <rPr>
        <sz val="11"/>
        <color rgb="FF000000"/>
        <rFont val="Source Sans Pro"/>
        <family val="2"/>
      </rPr>
      <t>85"</t>
    </r>
  </si>
  <si>
    <r>
      <rPr>
        <sz val="20"/>
        <color rgb="FF000000"/>
        <rFont val="Source Sans Pro"/>
        <family val="2"/>
      </rPr>
      <t>Gjennomsnittsprodukt</t>
    </r>
  </si>
  <si>
    <r>
      <rPr>
        <b/>
        <sz val="11"/>
        <color rgb="FF000000"/>
        <rFont val="Source Sans Pro"/>
        <family val="2"/>
      </rPr>
      <t>UnikID</t>
    </r>
  </si>
  <si>
    <r>
      <rPr>
        <b/>
        <sz val="11"/>
        <color rgb="FF000000"/>
        <rFont val="Source Sans Pro"/>
        <family val="2"/>
      </rPr>
      <t>Klimafotavtrykk [kg CO2e/stk, produksjon A1-A3]</t>
    </r>
  </si>
  <si>
    <r>
      <rPr>
        <b/>
        <sz val="11"/>
        <color rgb="FF000000"/>
        <rFont val="Source Sans Pro"/>
        <family val="2"/>
      </rPr>
      <t>Pris</t>
    </r>
  </si>
  <si>
    <r>
      <rPr>
        <b/>
        <sz val="11"/>
        <color rgb="FF000000"/>
        <rFont val="Source Sans Pro"/>
        <family val="2"/>
      </rPr>
      <t>Skaleringsfaktorar</t>
    </r>
  </si>
  <si>
    <r>
      <rPr>
        <b/>
        <sz val="11"/>
        <color rgb="FF000000"/>
        <rFont val="Source Sans Pro"/>
        <family val="2"/>
      </rPr>
      <t>Slope</t>
    </r>
  </si>
  <si>
    <r>
      <rPr>
        <b/>
        <sz val="11"/>
        <color rgb="FF000000"/>
        <rFont val="Source Sans Pro"/>
        <family val="2"/>
      </rPr>
      <t>Intercept</t>
    </r>
  </si>
  <si>
    <r>
      <rPr>
        <b/>
        <sz val="11"/>
        <color rgb="FF000000"/>
        <rFont val="Source Sans Pro"/>
        <family val="2"/>
      </rPr>
      <t>Min gyldig</t>
    </r>
  </si>
  <si>
    <r>
      <rPr>
        <b/>
        <sz val="11"/>
        <color rgb="FF000000"/>
        <rFont val="Source Sans Pro"/>
        <family val="2"/>
      </rPr>
      <t>Max gyldig</t>
    </r>
  </si>
  <si>
    <r>
      <rPr>
        <sz val="11"/>
        <color rgb="FF000000"/>
        <rFont val="Source Sans Pro"/>
        <family val="2"/>
      </rPr>
      <t>Skjerm, arbeidsplass</t>
    </r>
  </si>
  <si>
    <r>
      <rPr>
        <sz val="11"/>
        <color rgb="FF000000"/>
        <rFont val="Source Sans Pro"/>
        <family val="2"/>
      </rPr>
      <t>Berbar PC</t>
    </r>
  </si>
  <si>
    <r>
      <rPr>
        <sz val="11"/>
        <color rgb="FF000000"/>
        <rFont val="Source Sans Pro"/>
        <family val="2"/>
      </rPr>
      <t>Mobiltelefon</t>
    </r>
  </si>
  <si>
    <r>
      <rPr>
        <sz val="11"/>
        <color rgb="FF000000"/>
        <rFont val="Source Sans Pro"/>
        <family val="2"/>
      </rPr>
      <t>Nettbrett</t>
    </r>
  </si>
  <si>
    <r>
      <rPr>
        <sz val="11"/>
        <color rgb="FF000000"/>
        <rFont val="Source Sans Pro"/>
        <family val="2"/>
      </rPr>
      <t>Skjerm, møterom</t>
    </r>
  </si>
  <si>
    <r>
      <rPr>
        <sz val="11"/>
        <color rgb="FF000000"/>
        <rFont val="Source Sans Pro"/>
        <family val="2"/>
      </rPr>
      <t xml:space="preserve">Ruter </t>
    </r>
  </si>
  <si>
    <r>
      <rPr>
        <sz val="11"/>
        <color rgb="FF000000"/>
        <rFont val="Source Sans Pro"/>
        <family val="2"/>
      </rPr>
      <t xml:space="preserve">Skrivar </t>
    </r>
  </si>
  <si>
    <r>
      <rPr>
        <b/>
        <sz val="11"/>
        <color rgb="FF000000"/>
        <rFont val="Source Sans Pro"/>
        <family val="2"/>
      </rPr>
      <t>Justering fotavtrykk (x)</t>
    </r>
  </si>
  <si>
    <r>
      <rPr>
        <b/>
        <sz val="11"/>
        <color rgb="FF000000"/>
        <rFont val="Source Sans Pro"/>
        <family val="2"/>
      </rPr>
      <t>Justering levetid (+)</t>
    </r>
  </si>
  <si>
    <r>
      <rPr>
        <b/>
        <sz val="11"/>
        <color rgb="FF000000"/>
        <rFont val="Source Sans Pro"/>
        <family val="2"/>
      </rPr>
      <t>Justering pris (x)</t>
    </r>
  </si>
  <si>
    <r>
      <rPr>
        <sz val="11"/>
        <color rgb="FF000000"/>
        <rFont val="Source Sans Pro"/>
        <family val="2"/>
      </rPr>
      <t>Ingen - kjøpe nytt</t>
    </r>
  </si>
  <si>
    <r>
      <rPr>
        <sz val="11"/>
        <color rgb="FF000000"/>
        <rFont val="Source Sans Pro"/>
        <family val="2"/>
      </rPr>
      <t>Kjøpe nytt med utvida garanti</t>
    </r>
  </si>
  <si>
    <r>
      <rPr>
        <sz val="11"/>
        <color rgb="FF000000"/>
        <rFont val="Source Sans Pro"/>
        <family val="2"/>
      </rPr>
      <t>Kjøpe brukt</t>
    </r>
  </si>
  <si>
    <r>
      <rPr>
        <sz val="11"/>
        <color rgb="FF000000"/>
        <rFont val="Source Sans Pro"/>
        <family val="2"/>
      </rPr>
      <t>Reparere</t>
    </r>
  </si>
  <si>
    <r>
      <rPr>
        <sz val="11"/>
        <color rgb="FF000000"/>
        <rFont val="Source Sans Pro"/>
        <family val="2"/>
      </rPr>
      <t>Intern ombruk</t>
    </r>
  </si>
  <si>
    <r>
      <rPr>
        <b/>
        <sz val="11"/>
        <color rgb="FF000000"/>
        <rFont val="Source Sans Pro"/>
        <family val="2"/>
      </rPr>
      <t>Oversikt over celler som er skjulte i dei ulike kalkulatorfanene</t>
    </r>
  </si>
  <si>
    <r>
      <rPr>
        <b/>
        <sz val="11"/>
        <color rgb="FF000000"/>
        <rFont val="Source Sans Pro"/>
        <family val="2"/>
      </rPr>
      <t>Fane</t>
    </r>
  </si>
  <si>
    <r>
      <rPr>
        <b/>
        <sz val="11"/>
        <color rgb="FF000000"/>
        <rFont val="Source Sans Pro"/>
        <family val="2"/>
      </rPr>
      <t>Celler skjulte</t>
    </r>
  </si>
  <si>
    <r>
      <rPr>
        <b/>
        <sz val="11"/>
        <color rgb="FF000000"/>
        <rFont val="Source Sans Pro"/>
        <family val="2"/>
      </rPr>
      <t>Inneheld</t>
    </r>
  </si>
  <si>
    <r>
      <rPr>
        <sz val="11"/>
        <color rgb="FF000000"/>
        <rFont val="Source Sans Pro"/>
        <family val="2"/>
      </rPr>
      <t>Ditt Klimafotavtrykk</t>
    </r>
  </si>
  <si>
    <t>G92:K102</t>
  </si>
  <si>
    <r>
      <rPr>
        <sz val="11"/>
        <color rgb="FF000000"/>
        <rFont val="Source Sans Pro"/>
        <family val="2"/>
      </rPr>
      <t>Berekning til graf</t>
    </r>
  </si>
  <si>
    <t>B105:C111</t>
  </si>
  <si>
    <r>
      <rPr>
        <sz val="11"/>
        <color rgb="FF000000"/>
        <rFont val="Source Sans Pro"/>
        <family val="2"/>
      </rPr>
      <t>Formatering/berekning av indikatorar</t>
    </r>
  </si>
  <si>
    <r>
      <rPr>
        <sz val="11"/>
        <color rgb="FF000000"/>
        <rFont val="Source Sans Pro"/>
        <family val="2"/>
      </rPr>
      <t>Klimatiltak</t>
    </r>
  </si>
  <si>
    <t>M18:R26</t>
  </si>
  <si>
    <r>
      <rPr>
        <sz val="11"/>
        <color rgb="FF000000"/>
        <rFont val="Source Sans Pro"/>
        <family val="2"/>
      </rPr>
      <t>Berekningar til graf, inkludert overstyring av ugyldig subkategori</t>
    </r>
  </si>
  <si>
    <r>
      <rPr>
        <sz val="11"/>
        <color rgb="FF000000"/>
        <rFont val="Source Sans Pro"/>
        <family val="2"/>
      </rPr>
      <t>Innkjøp &amp; effekt</t>
    </r>
  </si>
  <si>
    <r>
      <rPr>
        <sz val="11"/>
        <color rgb="FF000000"/>
        <rFont val="Source Sans Pro"/>
        <family val="2"/>
      </rPr>
      <t>Unik ID + sjekk om data er fylt ut for vidare berekning + sjekk av gyldig subkategorival</t>
    </r>
  </si>
  <si>
    <r>
      <rPr>
        <sz val="11"/>
        <color rgb="FF000000"/>
        <rFont val="Source Sans Pro"/>
        <family val="2"/>
      </rPr>
      <t>Mellomberekningar til graf</t>
    </r>
  </si>
  <si>
    <r>
      <rPr>
        <sz val="11"/>
        <color rgb="FF000000"/>
        <rFont val="Source Sans Pro"/>
        <family val="2"/>
      </rPr>
      <t>Tekst til resultatboksane (flyturar osv)</t>
    </r>
  </si>
  <si>
    <t>I37:K51</t>
  </si>
  <si>
    <t>P37:AD52</t>
  </si>
  <si>
    <t>B174:F197</t>
  </si>
  <si>
    <r>
      <rPr>
        <b/>
        <sz val="24"/>
        <color rgb="FF002E49"/>
        <rFont val="Source Sans Pro"/>
        <family val="2"/>
      </rPr>
      <t>Hovudkategori</t>
    </r>
  </si>
  <si>
    <r>
      <rPr>
        <b/>
        <sz val="16"/>
        <color rgb="FFFFFFFF"/>
        <rFont val="Source Sans Pro"/>
        <family val="2"/>
      </rPr>
      <t>Kategori</t>
    </r>
  </si>
  <si>
    <r>
      <rPr>
        <sz val="20"/>
        <color rgb="FF002E49"/>
        <rFont val="Source Sans Pro"/>
        <family val="2"/>
      </rPr>
      <t>Subkategori</t>
    </r>
  </si>
  <si>
    <r>
      <rPr>
        <b/>
        <sz val="20"/>
        <color rgb="FF002E49"/>
        <rFont val="Source Sans Pro"/>
        <family val="2"/>
      </rPr>
      <t>Hovudkategori</t>
    </r>
  </si>
  <si>
    <r>
      <rPr>
        <b/>
        <sz val="20"/>
        <color rgb="FFF8F8F8"/>
        <rFont val="Source Sans Pro"/>
        <family val="2"/>
      </rPr>
      <t>Innkjøp</t>
    </r>
  </si>
  <si>
    <r>
      <rPr>
        <b/>
        <sz val="20"/>
        <color rgb="FF002E49"/>
        <rFont val="Source Sans Pro"/>
        <family val="2"/>
      </rPr>
      <t>Subkategori</t>
    </r>
  </si>
  <si>
    <r>
      <rPr>
        <b/>
        <sz val="20"/>
        <color rgb="FFF8F8F8"/>
        <rFont val="Source Sans Pro"/>
        <family val="2"/>
      </rPr>
      <t>Tal</t>
    </r>
  </si>
  <si>
    <r>
      <rPr>
        <b/>
        <sz val="20"/>
        <color rgb="FFF8F8F8"/>
        <rFont val="Source Sans Pro"/>
        <family val="2"/>
      </rPr>
      <t>Med tiltak</t>
    </r>
  </si>
  <si>
    <r>
      <rPr>
        <b/>
        <sz val="20"/>
        <color rgb="FF002E49"/>
        <rFont val="Source Sans Pro"/>
        <family val="2"/>
      </rPr>
      <t>Tiltak</t>
    </r>
  </si>
  <si>
    <r>
      <rPr>
        <b/>
        <sz val="20"/>
        <color rgb="FFF8F8F8"/>
        <rFont val="Source Sans Pro"/>
        <family val="2"/>
      </rPr>
      <t>Alt nytt</t>
    </r>
  </si>
  <si>
    <r>
      <rPr>
        <b/>
        <sz val="20"/>
        <color rgb="FFF8F8F8"/>
        <rFont val="Source Sans Pro"/>
        <family val="2"/>
      </rPr>
      <t>Kostnad, Totalt [kr]</t>
    </r>
  </si>
  <si>
    <r>
      <rPr>
        <b/>
        <sz val="22"/>
        <color rgb="FF002E49"/>
        <rFont val="Source Sans Pro"/>
        <family val="2"/>
      </rPr>
      <t>Hovudkategori</t>
    </r>
  </si>
  <si>
    <r>
      <rPr>
        <sz val="20"/>
        <color rgb="FF000000"/>
        <rFont val="Source Sans Pro"/>
        <family val="2"/>
      </rPr>
      <t xml:space="preserve">Mobiltelefon </t>
    </r>
  </si>
  <si>
    <r>
      <rPr>
        <sz val="20"/>
        <color rgb="FF000000"/>
        <rFont val="Source Sans Pro"/>
        <family val="2"/>
      </rPr>
      <t xml:space="preserve">Nettbrett </t>
    </r>
  </si>
  <si>
    <r>
      <rPr>
        <sz val="20"/>
        <color rgb="FF000000"/>
        <rFont val="Source Sans Pro"/>
        <family val="2"/>
      </rPr>
      <t xml:space="preserve">Møteromsskjerm </t>
    </r>
  </si>
  <si>
    <r>
      <rPr>
        <b/>
        <sz val="22"/>
        <color rgb="FF002E49"/>
        <rFont val="Source Sans Pro"/>
        <family val="2"/>
      </rPr>
      <t>Subkategori</t>
    </r>
  </si>
  <si>
    <r>
      <rPr>
        <sz val="20"/>
        <color rgb="FF000000"/>
        <rFont val="Source Sans Pro"/>
        <family val="2"/>
      </rPr>
      <t>Gjennomsnitt</t>
    </r>
  </si>
  <si>
    <r>
      <rPr>
        <sz val="20"/>
        <color rgb="FF000000"/>
        <rFont val="Source Sans Pro"/>
        <family val="2"/>
      </rPr>
      <t>22"</t>
    </r>
  </si>
  <si>
    <r>
      <rPr>
        <sz val="20"/>
        <color rgb="FF000000"/>
        <rFont val="Source Sans Pro"/>
        <family val="2"/>
      </rPr>
      <t>24"</t>
    </r>
  </si>
  <si>
    <r>
      <rPr>
        <sz val="20"/>
        <color rgb="FF000000"/>
        <rFont val="Source Sans Pro"/>
        <family val="2"/>
      </rPr>
      <t>27"</t>
    </r>
  </si>
  <si>
    <r>
      <rPr>
        <sz val="20"/>
        <color rgb="FF000000"/>
        <rFont val="Source Sans Pro"/>
        <family val="2"/>
      </rPr>
      <t>30"</t>
    </r>
  </si>
  <si>
    <r>
      <rPr>
        <sz val="20"/>
        <color rgb="FF000000"/>
        <rFont val="Source Sans Pro"/>
        <family val="2"/>
      </rPr>
      <t>32"</t>
    </r>
  </si>
  <si>
    <r>
      <rPr>
        <sz val="20"/>
        <color rgb="FF000000"/>
        <rFont val="Source Sans Pro"/>
        <family val="2"/>
      </rPr>
      <t>34"</t>
    </r>
  </si>
  <si>
    <r>
      <rPr>
        <sz val="20"/>
        <color rgb="FF000000"/>
        <rFont val="Source Sans Pro"/>
        <family val="2"/>
      </rPr>
      <t>12"</t>
    </r>
  </si>
  <si>
    <r>
      <rPr>
        <sz val="20"/>
        <color rgb="FF000000"/>
        <rFont val="Source Sans Pro"/>
        <family val="2"/>
      </rPr>
      <t>13"</t>
    </r>
  </si>
  <si>
    <r>
      <rPr>
        <sz val="20"/>
        <color rgb="FF000000"/>
        <rFont val="Source Sans Pro"/>
        <family val="2"/>
      </rPr>
      <t>14"</t>
    </r>
  </si>
  <si>
    <r>
      <rPr>
        <sz val="20"/>
        <color rgb="FF000000"/>
        <rFont val="Source Sans Pro"/>
        <family val="2"/>
      </rPr>
      <t>15"</t>
    </r>
  </si>
  <si>
    <r>
      <rPr>
        <sz val="20"/>
        <color rgb="FF000000"/>
        <rFont val="Source Sans Pro"/>
        <family val="2"/>
      </rPr>
      <t>16"</t>
    </r>
  </si>
  <si>
    <r>
      <rPr>
        <sz val="20"/>
        <color rgb="FF000000"/>
        <rFont val="Source Sans Pro"/>
        <family val="2"/>
      </rPr>
      <t>Kraftig</t>
    </r>
  </si>
  <si>
    <r>
      <rPr>
        <sz val="20"/>
        <color rgb="FF000000"/>
        <rFont val="Source Sans Pro"/>
        <family val="2"/>
      </rPr>
      <t>Vanleg</t>
    </r>
  </si>
  <si>
    <r>
      <rPr>
        <sz val="20"/>
        <color rgb="FF000000"/>
        <rFont val="Source Sans Pro"/>
        <family val="2"/>
      </rPr>
      <t>4"</t>
    </r>
  </si>
  <si>
    <r>
      <rPr>
        <sz val="20"/>
        <color rgb="FF000000"/>
        <rFont val="Source Sans Pro"/>
        <family val="2"/>
      </rPr>
      <t>5"</t>
    </r>
  </si>
  <si>
    <r>
      <rPr>
        <sz val="20"/>
        <color rgb="FF000000"/>
        <rFont val="Source Sans Pro"/>
        <family val="2"/>
      </rPr>
      <t>6"</t>
    </r>
  </si>
  <si>
    <r>
      <rPr>
        <sz val="20"/>
        <color rgb="FF000000"/>
        <rFont val="Source Sans Pro"/>
        <family val="2"/>
      </rPr>
      <t>7"</t>
    </r>
  </si>
  <si>
    <r>
      <rPr>
        <sz val="20"/>
        <color rgb="FF000000"/>
        <rFont val="Source Sans Pro"/>
        <family val="2"/>
      </rPr>
      <t>8"</t>
    </r>
  </si>
  <si>
    <r>
      <rPr>
        <sz val="20"/>
        <color rgb="FF000000"/>
        <rFont val="Source Sans Pro"/>
        <family val="2"/>
      </rPr>
      <t>10"</t>
    </r>
  </si>
  <si>
    <r>
      <rPr>
        <sz val="20"/>
        <color rgb="FF000000"/>
        <rFont val="Source Sans Pro"/>
        <family val="2"/>
      </rPr>
      <t>55"</t>
    </r>
  </si>
  <si>
    <r>
      <rPr>
        <sz val="20"/>
        <color rgb="FF000000"/>
        <rFont val="Source Sans Pro"/>
        <family val="2"/>
      </rPr>
      <t>60"</t>
    </r>
  </si>
  <si>
    <r>
      <rPr>
        <sz val="20"/>
        <color rgb="FF000000"/>
        <rFont val="Source Sans Pro"/>
        <family val="2"/>
      </rPr>
      <t>65"</t>
    </r>
  </si>
  <si>
    <r>
      <rPr>
        <sz val="20"/>
        <color rgb="FF000000"/>
        <rFont val="Source Sans Pro"/>
        <family val="2"/>
      </rPr>
      <t>70"</t>
    </r>
  </si>
  <si>
    <r>
      <rPr>
        <sz val="20"/>
        <color rgb="FF000000"/>
        <rFont val="Source Sans Pro"/>
        <family val="2"/>
      </rPr>
      <t>75"</t>
    </r>
  </si>
  <si>
    <r>
      <rPr>
        <sz val="20"/>
        <color rgb="FF000000"/>
        <rFont val="Source Sans Pro"/>
        <family val="2"/>
      </rPr>
      <t>80"</t>
    </r>
  </si>
  <si>
    <r>
      <rPr>
        <sz val="20"/>
        <color rgb="FF000000"/>
        <rFont val="Source Sans Pro"/>
        <family val="2"/>
      </rPr>
      <t>85"</t>
    </r>
  </si>
  <si>
    <r>
      <rPr>
        <sz val="20"/>
        <color rgb="FF000000"/>
        <rFont val="Source Sans Pro"/>
        <family val="2"/>
      </rPr>
      <t>Gjennomsnittsprodukt</t>
    </r>
  </si>
  <si>
    <r>
      <rPr>
        <b/>
        <sz val="22"/>
        <color rgb="FF002E49"/>
        <rFont val="Source Sans Pro"/>
        <family val="2"/>
      </rPr>
      <t>Levetid [år]</t>
    </r>
  </si>
  <si>
    <r>
      <rPr>
        <sz val="20"/>
        <color rgb="FF000000"/>
        <rFont val="Source Sans Pro"/>
        <family val="2"/>
      </rPr>
      <t>2,5</t>
    </r>
  </si>
  <si>
    <r>
      <rPr>
        <sz val="20"/>
        <color rgb="FF000000"/>
        <rFont val="Source Sans Pro"/>
        <family val="2"/>
      </rPr>
      <t>37 500</t>
    </r>
  </si>
  <si>
    <r>
      <rPr>
        <sz val="11"/>
        <color rgb="FF000000"/>
        <rFont val="Source Sans Pro"/>
        <family val="2"/>
      </rPr>
      <t>Ditt Klimafotavtrykk</t>
    </r>
  </si>
  <si>
    <r>
      <rPr>
        <sz val="11"/>
        <color rgb="FF000000"/>
        <rFont val="Source Sans Pro"/>
        <family val="2"/>
      </rPr>
      <t>Innkjøp &amp; effekt</t>
    </r>
  </si>
  <si>
    <r>
      <rPr>
        <sz val="11"/>
        <color rgb="FF000000"/>
        <rFont val="Source Sans Pro"/>
        <family val="2"/>
      </rPr>
      <t xml:space="preserve">Mobiltelefon </t>
    </r>
  </si>
  <si>
    <r>
      <rPr>
        <sz val="11"/>
        <color rgb="FF000000"/>
        <rFont val="Source Sans Pro"/>
        <family val="2"/>
      </rPr>
      <t xml:space="preserve">Nettbrett </t>
    </r>
  </si>
  <si>
    <r>
      <rPr>
        <sz val="11"/>
        <color rgb="FF000000"/>
        <rFont val="Source Sans Pro"/>
        <family val="2"/>
      </rPr>
      <t xml:space="preserve">Møteromsskjerm </t>
    </r>
  </si>
  <si>
    <r>
      <rPr>
        <sz val="11"/>
        <color rgb="FF000000"/>
        <rFont val="Source Sans Pro"/>
        <family val="2"/>
      </rPr>
      <t>Gjennomsnitt</t>
    </r>
  </si>
  <si>
    <r>
      <rPr>
        <sz val="11"/>
        <color rgb="FF000000"/>
        <rFont val="Source Sans Pro"/>
        <family val="2"/>
      </rPr>
      <t>12"</t>
    </r>
  </si>
  <si>
    <t>Totalt</t>
  </si>
  <si>
    <t>Fotavtrykk, per tilsett per år [kg CO2-ekv]</t>
  </si>
  <si>
    <t>Gjennomsnitt</t>
  </si>
  <si>
    <t>Gyldig subkategori vald</t>
  </si>
  <si>
    <t xml:space="preserve">Berbar_PC </t>
  </si>
  <si>
    <t xml:space="preserve">Stasjonær_PC </t>
  </si>
  <si>
    <t xml:space="preserve">PC_skjerm </t>
  </si>
  <si>
    <t>Kostnad, Årleg [kr]</t>
  </si>
  <si>
    <r>
      <rPr>
        <b/>
        <sz val="20"/>
        <color rgb="FFF8F8F8"/>
        <rFont val="Source Sans Pro"/>
        <family val="2"/>
      </rPr>
      <t>Unik ID</t>
    </r>
  </si>
  <si>
    <r>
      <rPr>
        <b/>
        <sz val="20"/>
        <color rgb="FFF8F8F8"/>
        <rFont val="Source Sans Pro"/>
        <family val="2"/>
      </rPr>
      <t>Gyldig subkategori</t>
    </r>
  </si>
  <si>
    <r>
      <rPr>
        <b/>
        <sz val="20"/>
        <color rgb="FFF8F8F8"/>
        <rFont val="Source Sans Pro"/>
        <family val="2"/>
      </rPr>
      <t>Data fylt inn</t>
    </r>
  </si>
  <si>
    <r>
      <rPr>
        <i/>
        <sz val="11"/>
        <color rgb="FFF8F8F8"/>
        <rFont val="Source Sans Pro"/>
        <family val="2"/>
      </rPr>
      <t>Vald visning</t>
    </r>
  </si>
  <si>
    <r>
      <rPr>
        <b/>
        <sz val="11"/>
        <color rgb="FFF8F8F8"/>
        <rFont val="Source Sans Pro"/>
        <family val="2"/>
      </rPr>
      <t>Innkjøp</t>
    </r>
  </si>
  <si>
    <r>
      <rPr>
        <sz val="11"/>
        <color rgb="FFF8F8F8"/>
        <rFont val="Source Sans Pro"/>
        <family val="2"/>
      </rPr>
      <t>Fotavtrykk, Totalt [kg CO2-ekv] Utan tiltak</t>
    </r>
  </si>
  <si>
    <r>
      <rPr>
        <sz val="11"/>
        <color rgb="FFF8F8F8"/>
        <rFont val="Source Sans Pro"/>
        <family val="2"/>
      </rPr>
      <t>Fotavtrykk, Totalt [kg CO2-ekv] Med tiltak</t>
    </r>
  </si>
  <si>
    <r>
      <rPr>
        <sz val="11"/>
        <color rgb="FFF8F8F8"/>
        <rFont val="Source Sans Pro"/>
        <family val="2"/>
      </rPr>
      <t>Kostnad, Totalt [kr] Utan tiltak</t>
    </r>
  </si>
  <si>
    <r>
      <rPr>
        <sz val="11"/>
        <color rgb="FFF8F8F8"/>
        <rFont val="Source Sans Pro"/>
        <family val="2"/>
      </rPr>
      <t>Kostnad, Totalt [kr] Med tiltak</t>
    </r>
  </si>
  <si>
    <r>
      <rPr>
        <sz val="11"/>
        <color rgb="FFF8F8F8"/>
        <rFont val="Source Sans Pro"/>
        <family val="2"/>
      </rPr>
      <t>Fotavtrykk, Årleg [kg CO2-ekv] Utan tiltak</t>
    </r>
  </si>
  <si>
    <r>
      <rPr>
        <sz val="11"/>
        <color rgb="FFF8F8F8"/>
        <rFont val="Source Sans Pro"/>
        <family val="2"/>
      </rPr>
      <t>Fotavtrykk, Årleg [kg CO2-ekv] Med tiltak</t>
    </r>
  </si>
  <si>
    <r>
      <rPr>
        <sz val="11"/>
        <color rgb="FFF8F8F8"/>
        <rFont val="Source Sans Pro"/>
        <family val="2"/>
      </rPr>
      <t>Kostnad, Årleg [kr] Utan tiltak</t>
    </r>
  </si>
  <si>
    <r>
      <rPr>
        <sz val="11"/>
        <color rgb="FFF8F8F8"/>
        <rFont val="Source Sans Pro"/>
        <family val="2"/>
      </rPr>
      <t>Kostnad, Årleg [kr] Med tiltak</t>
    </r>
  </si>
  <si>
    <r>
      <rPr>
        <sz val="11"/>
        <color rgb="FF00284B"/>
        <rFont val="Source Sans Pro"/>
        <family val="2"/>
      </rPr>
      <t>SKJULAST</t>
    </r>
  </si>
  <si>
    <r>
      <rPr>
        <sz val="14"/>
        <color rgb="FF00284B"/>
        <rFont val="Source Sans Pro"/>
        <family val="2"/>
      </rPr>
      <t xml:space="preserve">Total reduksjon: </t>
    </r>
  </si>
  <si>
    <r>
      <rPr>
        <sz val="14"/>
        <color rgb="FF00284B"/>
        <rFont val="Source Sans Pro"/>
        <family val="2"/>
      </rPr>
      <t>kgCO2e i forhold til å kjøpe alt nytt (totalt)</t>
    </r>
  </si>
  <si>
    <r>
      <rPr>
        <sz val="14"/>
        <color rgb="FF00284B"/>
        <rFont val="Source Sans Pro"/>
        <family val="2"/>
      </rPr>
      <t>Dette svarer til</t>
    </r>
  </si>
  <si>
    <r>
      <rPr>
        <sz val="14"/>
        <color rgb="FF00284B"/>
        <rFont val="Source Sans Pro"/>
        <family val="2"/>
      </rPr>
      <t xml:space="preserve">passasjerkilometer reist med fly, som er </t>
    </r>
  </si>
  <si>
    <r>
      <rPr>
        <sz val="14"/>
        <color rgb="FF00284B"/>
        <rFont val="Source Sans Pro"/>
        <family val="2"/>
      </rPr>
      <t>reiser tur/retur Oslo-Trondheim</t>
    </r>
  </si>
  <si>
    <r>
      <rPr>
        <sz val="14"/>
        <color rgb="FF00284B"/>
        <rFont val="Source Sans Pro"/>
        <family val="2"/>
      </rPr>
      <t xml:space="preserve">Årleg reduksjon: </t>
    </r>
  </si>
  <si>
    <r>
      <rPr>
        <sz val="14"/>
        <color rgb="FF00284B"/>
        <rFont val="Source Sans Pro"/>
        <family val="2"/>
      </rPr>
      <t>kgCO2e i forhold til å kjøpe alt nytt (årleg)</t>
    </r>
  </si>
  <si>
    <r>
      <rPr>
        <b/>
        <sz val="16"/>
        <color rgb="FF00284B"/>
        <rFont val="Source Sans Pro"/>
        <family val="2"/>
      </rPr>
      <t>I tillegg sparer du pengar - Vi estimerer at du sparer</t>
    </r>
  </si>
  <si>
    <r>
      <rPr>
        <sz val="14"/>
        <color rgb="FF00284B"/>
        <rFont val="Source Sans Pro"/>
        <family val="2"/>
      </rPr>
      <t>kr total, eller</t>
    </r>
  </si>
  <si>
    <r>
      <rPr>
        <sz val="14"/>
        <color rgb="FF00284B"/>
        <rFont val="Source Sans Pro"/>
        <family val="2"/>
      </rPr>
      <t>kr per år, i forhold til å kjøpe alt nytt</t>
    </r>
  </si>
  <si>
    <r>
      <rPr>
        <b/>
        <sz val="16"/>
        <color theme="0"/>
        <rFont val="Source Sans Pro"/>
        <family val="2"/>
      </rPr>
      <t>Hurra! Innkjøpsstrategien din sparer klimaet</t>
    </r>
  </si>
  <si>
    <r>
      <rPr>
        <sz val="14"/>
        <color theme="0"/>
        <rFont val="Source Sans Pro"/>
        <family val="2"/>
      </rPr>
      <t xml:space="preserve">Total reduksjon: </t>
    </r>
  </si>
  <si>
    <r>
      <rPr>
        <sz val="14"/>
        <color theme="0"/>
        <rFont val="Source Sans Pro"/>
        <family val="2"/>
      </rPr>
      <t>kg CO2-ekv i forhold til å kjøpe alt nytt (totalt)</t>
    </r>
  </si>
  <si>
    <r>
      <rPr>
        <sz val="14"/>
        <color theme="0"/>
        <rFont val="Source Sans Pro"/>
        <family val="2"/>
      </rPr>
      <t>Dette svarer til</t>
    </r>
  </si>
  <si>
    <r>
      <rPr>
        <sz val="14"/>
        <color theme="0"/>
        <rFont val="Source Sans Pro"/>
        <family val="2"/>
      </rPr>
      <t xml:space="preserve">passasjerkilometer reist med fly, som er </t>
    </r>
  </si>
  <si>
    <r>
      <rPr>
        <sz val="14"/>
        <color theme="0"/>
        <rFont val="Source Sans Pro"/>
        <family val="2"/>
      </rPr>
      <t>reiser tur/retur Oslo-Trondheim</t>
    </r>
  </si>
  <si>
    <r>
      <rPr>
        <sz val="14"/>
        <color theme="0"/>
        <rFont val="Source Sans Pro"/>
        <family val="2"/>
      </rPr>
      <t xml:space="preserve">Årleg reduksjon: </t>
    </r>
  </si>
  <si>
    <r>
      <rPr>
        <sz val="14"/>
        <color theme="0"/>
        <rFont val="Source Sans Pro"/>
        <family val="2"/>
      </rPr>
      <t>kg CO2-ekv i forhold til å kjøpe alt nytt (årleg)</t>
    </r>
  </si>
  <si>
    <r>
      <rPr>
        <b/>
        <sz val="16"/>
        <color theme="0"/>
        <rFont val="Source Sans Pro"/>
        <family val="2"/>
      </rPr>
      <t>I tillegg sparer du pengar - Vi estimerer at du sparer</t>
    </r>
  </si>
  <si>
    <r>
      <rPr>
        <sz val="14"/>
        <color theme="0"/>
        <rFont val="Source Sans Pro"/>
        <family val="2"/>
      </rPr>
      <t>kr total, eller</t>
    </r>
  </si>
  <si>
    <r>
      <rPr>
        <sz val="14"/>
        <color theme="0"/>
        <rFont val="Source Sans Pro"/>
        <family val="2"/>
      </rPr>
      <t>kr per år, i forhold til å kjøpe alt nytt</t>
    </r>
  </si>
  <si>
    <r>
      <rPr>
        <sz val="11"/>
        <color theme="0"/>
        <rFont val="Source Sans Pro"/>
        <family val="2"/>
      </rPr>
      <t>(Skjulast) --&gt;</t>
    </r>
  </si>
  <si>
    <r>
      <rPr>
        <sz val="11"/>
        <color theme="0"/>
        <rFont val="Source Sans Pro"/>
        <family val="2"/>
      </rPr>
      <t>Tiltak</t>
    </r>
  </si>
  <si>
    <r>
      <rPr>
        <sz val="11"/>
        <color theme="0"/>
        <rFont val="Source Sans Pro"/>
        <family val="2"/>
      </rPr>
      <t>Klimafotavtrykk per år per eining</t>
    </r>
  </si>
  <si>
    <r>
      <rPr>
        <sz val="11"/>
        <color theme="0"/>
        <rFont val="Source Sans Pro"/>
        <family val="2"/>
      </rPr>
      <t>Overstyring dersom ugyldig subkategori er vald</t>
    </r>
  </si>
  <si>
    <r>
      <rPr>
        <b/>
        <i/>
        <sz val="16"/>
        <color rgb="FF00284B"/>
        <rFont val="Source Sans Pro"/>
        <family val="2"/>
      </rPr>
      <t>ALT I GRÅTT SKAL SKJULAST (skal brukast til å lage grafar)</t>
    </r>
  </si>
  <si>
    <r>
      <rPr>
        <sz val="11"/>
        <color rgb="FF00284B"/>
        <rFont val="Source Sans Pro"/>
        <family val="2"/>
      </rPr>
      <t>Vald serie</t>
    </r>
  </si>
  <si>
    <r>
      <rPr>
        <sz val="11"/>
        <color rgb="FF00284B"/>
        <rFont val="Source Sans Pro"/>
        <family val="2"/>
      </rPr>
      <t>Rank</t>
    </r>
  </si>
  <si>
    <r>
      <rPr>
        <sz val="11"/>
        <color rgb="FF00284B"/>
        <rFont val="Source Sans Pro"/>
        <family val="2"/>
      </rPr>
      <t>Kategori</t>
    </r>
  </si>
  <si>
    <r>
      <rPr>
        <sz val="11"/>
        <color rgb="FF00284B"/>
        <rFont val="Source Sans Pro"/>
        <family val="2"/>
      </rPr>
      <t>Sum</t>
    </r>
  </si>
  <si>
    <r>
      <rPr>
        <sz val="11"/>
        <color rgb="FF00284B"/>
        <rFont val="Source Sans Pro"/>
        <family val="2"/>
      </rPr>
      <t>IKT fotavtrykk per tilsett</t>
    </r>
  </si>
  <si>
    <r>
      <rPr>
        <sz val="11"/>
        <color rgb="FF00284B"/>
        <rFont val="Source Sans Pro"/>
        <family val="2"/>
      </rPr>
      <t>IKT fotavtrykk per år</t>
    </r>
  </si>
  <si>
    <r>
      <rPr>
        <sz val="11"/>
        <color rgb="FF00284B"/>
        <rFont val="Source Sans Pro"/>
        <family val="2"/>
      </rPr>
      <t>Tilsvarer</t>
    </r>
  </si>
  <si>
    <r>
      <rPr>
        <sz val="11"/>
        <color rgb="FF00284B"/>
        <rFont val="Source Sans Pro"/>
        <family val="2"/>
      </rPr>
      <t>tur/retur Oslo-Trondheim</t>
    </r>
  </si>
  <si>
    <r>
      <rPr>
        <sz val="11"/>
        <color rgb="FF00284B"/>
        <rFont val="Source Sans Pro"/>
        <family val="2"/>
      </rPr>
      <t>IKT fotavtrykk per tilsett per år</t>
    </r>
  </si>
  <si>
    <r>
      <rPr>
        <sz val="11"/>
        <color rgb="FF00284B"/>
        <rFont val="Source Sans Pro"/>
        <family val="2"/>
      </rPr>
      <t>Kostnader per år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</si>
</sst>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 ##0"/>
    <numFmt numFmtId="166" formatCode="###\ ###\ ##0"/>
    <numFmt numFmtId="167" formatCode="0.0000"/>
  </numFmts>
  <fonts count="94">
    <font>
      <sz val="11"/>
      <color theme="1"/>
      <name val="Source Sans Pro"/>
      <family val="2"/>
      <scheme val="minor"/>
    </font>
    <font>
      <sz val="11"/>
      <color theme="1"/>
      <name val="Source Serif"/>
      <family val="2"/>
    </font>
    <font>
      <b/>
      <sz val="11"/>
      <color theme="1"/>
      <name val="Source Sans Pro"/>
      <family val="2"/>
      <scheme val="minor"/>
    </font>
    <font>
      <sz val="20"/>
      <color theme="1"/>
      <name val="Source Serif 4"/>
      <family val="1"/>
      <scheme val="major"/>
    </font>
    <font>
      <i/>
      <sz val="11"/>
      <color theme="0" tint="-0.34995574816125979"/>
      <name val="Source Sans Pro"/>
      <family val="2"/>
      <scheme val="minor"/>
    </font>
    <font>
      <b/>
      <i/>
      <sz val="16"/>
      <color theme="0" tint="-0.34995574816125979"/>
      <name val="Source Sans Pro"/>
      <family val="2"/>
      <scheme val="minor"/>
    </font>
    <font>
      <b/>
      <sz val="16"/>
      <color theme="1"/>
      <name val="Source Sans Pro"/>
      <family val="2"/>
      <scheme val="minor"/>
    </font>
    <font>
      <sz val="11"/>
      <color rgb="FFFF0000"/>
      <name val="Source Sans Pro"/>
      <family val="2"/>
      <scheme val="minor"/>
    </font>
    <font>
      <sz val="11"/>
      <name val="Source Sans Pro"/>
      <family val="2"/>
      <scheme val="minor"/>
    </font>
    <font>
      <b/>
      <sz val="20"/>
      <color theme="9" tint="-0.49995422223578601"/>
      <name val="Source Sans Pro"/>
      <family val="2"/>
      <scheme val="minor"/>
    </font>
    <font>
      <sz val="16"/>
      <color theme="9" tint="-0.49995422223578601"/>
      <name val="Source Sans Pro"/>
      <family val="2"/>
      <scheme val="minor"/>
    </font>
    <font>
      <sz val="18"/>
      <color theme="0"/>
      <name val="Source Serif 4"/>
      <family val="1"/>
      <scheme val="major"/>
    </font>
    <font>
      <sz val="11"/>
      <color theme="0"/>
      <name val="Source Sans Pro"/>
      <family val="2"/>
      <scheme val="minor"/>
    </font>
    <font>
      <sz val="14"/>
      <color theme="0"/>
      <name val="Source Serif 4"/>
      <family val="1"/>
      <scheme val="major"/>
    </font>
    <font>
      <sz val="12"/>
      <color theme="0"/>
      <name val="Source Sans Pro"/>
      <family val="2"/>
      <scheme val="minor"/>
    </font>
    <font>
      <i/>
      <sz val="11"/>
      <color theme="2"/>
      <name val="Source Sans Pro"/>
      <family val="2"/>
      <scheme val="minor"/>
    </font>
    <font>
      <sz val="11"/>
      <color theme="9" tint="-0.49995422223578601"/>
      <name val="Source Sans Pro"/>
      <family val="2"/>
      <scheme val="minor"/>
    </font>
    <font>
      <b/>
      <sz val="16"/>
      <color theme="0"/>
      <name val="Source Sans Pro"/>
      <family val="2"/>
      <scheme val="minor"/>
    </font>
    <font>
      <i/>
      <sz val="12"/>
      <color theme="1"/>
      <name val="Source Sans Pro"/>
      <family val="2"/>
      <scheme val="minor"/>
    </font>
    <font>
      <i/>
      <sz val="11"/>
      <color theme="0"/>
      <name val="Source Sans Pro"/>
      <family val="2"/>
      <scheme val="minor"/>
    </font>
    <font>
      <b/>
      <i/>
      <sz val="11"/>
      <color theme="0"/>
      <name val="Source Sans Pro"/>
      <family val="2"/>
      <scheme val="minor"/>
    </font>
    <font>
      <b/>
      <i/>
      <sz val="16"/>
      <color theme="0"/>
      <name val="Source Sans Pro"/>
      <family val="2"/>
      <scheme val="minor"/>
    </font>
    <font>
      <b/>
      <sz val="40"/>
      <color theme="0"/>
      <name val="Source Sans Pro"/>
      <family val="2"/>
      <scheme val="minor"/>
    </font>
    <font>
      <sz val="18"/>
      <color theme="9" tint="-0.49995422223578601"/>
      <name val="Source Sans Pro"/>
      <family val="2"/>
      <scheme val="minor"/>
    </font>
    <font>
      <i/>
      <sz val="14"/>
      <color theme="2"/>
      <name val="Source Sans Pro"/>
      <family val="2"/>
      <scheme val="minor"/>
    </font>
    <font>
      <i/>
      <sz val="14"/>
      <color theme="9" tint="-0.49995422223578601"/>
      <name val="Source Sans Pro"/>
      <family val="2"/>
      <scheme val="minor"/>
    </font>
    <font>
      <u/>
      <sz val="11"/>
      <color theme="10"/>
      <name val="Source Sans Pro"/>
      <family val="2"/>
      <scheme val="minor"/>
    </font>
    <font>
      <i/>
      <sz val="16"/>
      <color theme="2" tint="-0.89996032593768116"/>
      <name val="Source Sans Pro"/>
      <family val="2"/>
      <scheme val="minor"/>
    </font>
    <font>
      <b/>
      <sz val="24"/>
      <color theme="9" tint="-0.49995422223578601"/>
      <name val="Source Sans Pro"/>
      <family val="2"/>
      <scheme val="minor"/>
    </font>
    <font>
      <sz val="20"/>
      <color theme="9" tint="-0.49995422223578601"/>
      <name val="Source Sans Pro"/>
      <family val="2"/>
      <scheme val="minor"/>
    </font>
    <font>
      <i/>
      <sz val="16"/>
      <color theme="0"/>
      <name val="Source Sans Pro"/>
      <family val="2"/>
      <scheme val="minor"/>
    </font>
    <font>
      <sz val="11"/>
      <color rgb="FFF8F8F8"/>
      <name val="Source Sans Pro"/>
      <family val="2"/>
      <scheme val="minor"/>
    </font>
    <font>
      <i/>
      <sz val="18"/>
      <color theme="9" tint="-0.49995422223578601"/>
      <name val="Source Sans Pro"/>
      <family val="2"/>
      <scheme val="minor"/>
    </font>
    <font>
      <b/>
      <sz val="16"/>
      <color rgb="FF002E48"/>
      <name val="Source Sans Pro"/>
      <family val="2"/>
      <scheme val="minor"/>
    </font>
    <font>
      <sz val="16"/>
      <color theme="1"/>
      <name val="Source Sans Pro"/>
      <family val="2"/>
      <scheme val="minor"/>
    </font>
    <font>
      <b/>
      <sz val="20"/>
      <color rgb="FFF8F8F8"/>
      <name val="Source Sans Pro"/>
      <family val="2"/>
      <scheme val="minor"/>
    </font>
    <font>
      <i/>
      <sz val="20"/>
      <color theme="1"/>
      <name val="Source Sans Pro"/>
      <family val="2"/>
      <scheme val="minor"/>
    </font>
    <font>
      <sz val="20"/>
      <color theme="1"/>
      <name val="Source Sans Pro"/>
      <family val="2"/>
      <scheme val="minor"/>
    </font>
    <font>
      <i/>
      <sz val="20"/>
      <color theme="1" tint="0.249977111117893"/>
      <name val="Source Sans Pro"/>
      <family val="2"/>
      <scheme val="minor"/>
    </font>
    <font>
      <i/>
      <sz val="20"/>
      <color rgb="FFF8F8F8"/>
      <name val="Source Sans Pro"/>
      <family val="2"/>
      <scheme val="minor"/>
    </font>
    <font>
      <sz val="11"/>
      <color rgb="FF00274A"/>
      <name val="Source Sans Pro"/>
      <family val="2"/>
      <scheme val="minor"/>
    </font>
    <font>
      <u/>
      <sz val="11"/>
      <color rgb="FF005082"/>
      <name val="Source Sans Pro"/>
      <family val="2"/>
      <scheme val="minor"/>
    </font>
    <font>
      <i/>
      <sz val="18"/>
      <color theme="7" tint="-0.24994659260841701"/>
      <name val="Source Sans Pro"/>
      <family val="2"/>
      <scheme val="minor"/>
    </font>
    <font>
      <b/>
      <sz val="22"/>
      <color theme="9" tint="-0.49995422223578601"/>
      <name val="Source Sans Pro"/>
      <family val="2"/>
      <scheme val="minor"/>
    </font>
    <font>
      <i/>
      <sz val="20"/>
      <color theme="9"/>
      <name val="Source Sans Pro"/>
      <family val="2"/>
      <scheme val="minor"/>
    </font>
    <font>
      <sz val="11"/>
      <color theme="9"/>
      <name val="Source Sans Pro"/>
      <family val="2"/>
      <scheme val="minor"/>
    </font>
    <font>
      <i/>
      <sz val="11"/>
      <color theme="9"/>
      <name val="Source Sans Pro"/>
      <family val="2"/>
      <scheme val="minor"/>
    </font>
    <font>
      <b/>
      <i/>
      <sz val="11"/>
      <color theme="9"/>
      <name val="Source Sans Pro"/>
      <family val="2"/>
      <scheme val="minor"/>
    </font>
    <font>
      <i/>
      <sz val="16"/>
      <color rgb="FFC00000"/>
      <name val="Source Sans Pro"/>
      <family val="2"/>
      <scheme val="minor"/>
    </font>
    <font>
      <sz val="14"/>
      <color theme="0"/>
      <name val="Source Sans Pro"/>
      <family val="2"/>
      <scheme val="minor"/>
    </font>
    <font>
      <i/>
      <sz val="14"/>
      <color theme="1"/>
      <name val="Source Sans Pro"/>
      <family val="2"/>
      <scheme val="minor"/>
    </font>
    <font>
      <i/>
      <sz val="20"/>
      <name val="Source Sans Pro"/>
      <family val="2"/>
      <scheme val="minor"/>
    </font>
    <font>
      <i/>
      <sz val="11"/>
      <name val="Source Sans Pro"/>
      <family val="2"/>
      <scheme val="minor"/>
    </font>
    <font>
      <b/>
      <i/>
      <sz val="11"/>
      <name val="Source Sans Pro"/>
      <family val="2"/>
      <scheme val="minor"/>
    </font>
    <font>
      <b/>
      <sz val="11"/>
      <color rgb="FF000000"/>
      <name val="Source Sans Pro"/>
      <family val="2"/>
    </font>
    <font>
      <sz val="11"/>
      <color rgb="FF000000"/>
      <name val="Source Sans Pro"/>
      <family val="2"/>
    </font>
    <font>
      <u/>
      <sz val="11"/>
      <color rgb="FF005082"/>
      <name val="Source Sans Pro"/>
      <family val="2"/>
    </font>
    <font>
      <b/>
      <sz val="22"/>
      <color rgb="FF002E49"/>
      <name val="Source Sans Pro"/>
      <family val="2"/>
    </font>
    <font>
      <sz val="20"/>
      <color rgb="FF000000"/>
      <name val="Source Sans Pro"/>
      <family val="2"/>
    </font>
    <font>
      <b/>
      <i/>
      <sz val="16"/>
      <color rgb="FFFFFFFF"/>
      <name val="Source Sans Pro"/>
      <family val="2"/>
    </font>
    <font>
      <i/>
      <sz val="16"/>
      <color rgb="FFF6F6F6"/>
      <name val="Source Sans Pro"/>
      <family val="2"/>
    </font>
    <font>
      <i/>
      <sz val="14"/>
      <color rgb="FF000000"/>
      <name val="Source Sans Pro"/>
      <family val="2"/>
    </font>
    <font>
      <b/>
      <sz val="20"/>
      <color rgb="FF002E49"/>
      <name val="Source Sans Pro"/>
      <family val="2"/>
    </font>
    <font>
      <i/>
      <sz val="20"/>
      <color rgb="FF002E49"/>
      <name val="Source Sans Pro (Brødtekst)"/>
      <family val="2"/>
    </font>
    <font>
      <i/>
      <sz val="16"/>
      <color rgb="FFFFFFFF"/>
      <name val="Source Sans Pro"/>
      <family val="2"/>
    </font>
    <font>
      <b/>
      <sz val="20"/>
      <color rgb="FFF8F8F8"/>
      <name val="Source Sans Pro"/>
      <family val="2"/>
    </font>
    <font>
      <b/>
      <sz val="16"/>
      <color rgb="FFFFFFFF"/>
      <name val="Source Sans Pro"/>
      <family val="2"/>
    </font>
    <font>
      <sz val="20"/>
      <color rgb="FF002E49"/>
      <name val="Source Sans Pro"/>
      <family val="2"/>
    </font>
    <font>
      <i/>
      <sz val="18"/>
      <color rgb="FFFFFFFF"/>
      <name val="Source Sans Pro"/>
      <family val="2"/>
    </font>
    <font>
      <b/>
      <sz val="24"/>
      <color rgb="FF002E49"/>
      <name val="Source Sans Pro"/>
      <family val="2"/>
    </font>
    <font>
      <sz val="16"/>
      <color rgb="FF002E49"/>
      <name val="Source Sans Pro"/>
      <family val="2"/>
    </font>
    <font>
      <sz val="11"/>
      <color theme="1"/>
      <name val="Source Sans Pro"/>
      <family val="2"/>
      <scheme val="minor"/>
    </font>
    <font>
      <sz val="9"/>
      <color indexed="81"/>
      <name val="Tahoma"/>
      <family val="2"/>
    </font>
    <font>
      <b/>
      <sz val="9"/>
      <color indexed="81"/>
      <name val="Tahoma"/>
      <family val="2"/>
    </font>
    <font>
      <sz val="16"/>
      <color rgb="FFF8F8F8"/>
      <name val="Source Sans Pro"/>
      <family val="2"/>
      <scheme val="minor"/>
    </font>
    <font>
      <sz val="20"/>
      <color rgb="FFF8F8F8"/>
      <name val="Source Sans Pro"/>
      <family val="2"/>
      <scheme val="minor"/>
    </font>
    <font>
      <b/>
      <i/>
      <sz val="11"/>
      <color rgb="FFF8F8F8"/>
      <name val="Source Sans Pro"/>
      <family val="2"/>
      <scheme val="minor"/>
    </font>
    <font>
      <i/>
      <sz val="11"/>
      <color rgb="FFF8F8F8"/>
      <name val="Source Sans Pro"/>
      <family val="2"/>
      <scheme val="minor"/>
    </font>
    <font>
      <i/>
      <sz val="11"/>
      <color rgb="FFF8F8F8"/>
      <name val="Source Sans Pro"/>
      <family val="2"/>
    </font>
    <font>
      <b/>
      <sz val="11"/>
      <color rgb="FFF8F8F8"/>
      <name val="Source Sans Pro"/>
      <family val="2"/>
      <scheme val="minor"/>
    </font>
    <font>
      <b/>
      <sz val="11"/>
      <color rgb="FFF8F8F8"/>
      <name val="Source Sans Pro"/>
      <family val="2"/>
    </font>
    <font>
      <sz val="11"/>
      <color rgb="FFF8F8F8"/>
      <name val="Source Sans Pro"/>
      <family val="2"/>
    </font>
    <font>
      <sz val="11"/>
      <color rgb="FF00284B"/>
      <name val="Source Sans Pro"/>
      <family val="2"/>
      <scheme val="minor"/>
    </font>
    <font>
      <sz val="11"/>
      <color rgb="FF00284B"/>
      <name val="Source Sans Pro"/>
      <family val="2"/>
    </font>
    <font>
      <sz val="14"/>
      <color rgb="FF00284B"/>
      <name val="Source Sans Pro"/>
      <family val="2"/>
      <scheme val="minor"/>
    </font>
    <font>
      <sz val="14"/>
      <color rgb="FF00284B"/>
      <name val="Source Sans Pro"/>
      <family val="2"/>
    </font>
    <font>
      <b/>
      <sz val="16"/>
      <color rgb="FF00284B"/>
      <name val="Source Sans Pro"/>
      <family val="2"/>
      <scheme val="minor"/>
    </font>
    <font>
      <b/>
      <sz val="16"/>
      <color rgb="FF00284B"/>
      <name val="Source Sans Pro"/>
      <family val="2"/>
    </font>
    <font>
      <b/>
      <sz val="16"/>
      <color theme="0"/>
      <name val="Source Sans Pro"/>
      <family val="2"/>
    </font>
    <font>
      <sz val="14"/>
      <color theme="0"/>
      <name val="Source Sans Pro"/>
      <family val="2"/>
    </font>
    <font>
      <sz val="11"/>
      <color theme="0"/>
      <name val="Source Sans Pro"/>
      <family val="2"/>
    </font>
    <font>
      <b/>
      <i/>
      <sz val="16"/>
      <color rgb="FF00284B"/>
      <name val="Source Sans Pro"/>
      <family val="2"/>
      <scheme val="minor"/>
    </font>
    <font>
      <b/>
      <i/>
      <sz val="16"/>
      <color rgb="FF00284B"/>
      <name val="Source Sans Pro"/>
      <family val="2"/>
    </font>
    <font>
      <sz val="18"/>
      <color rgb="FF00284B"/>
      <name val="Source Sans Pro"/>
      <family val="2"/>
      <scheme val="minor"/>
    </font>
  </fonts>
  <fills count="20">
    <fill>
      <patternFill patternType="none"/>
    </fill>
    <fill>
      <patternFill patternType="gray125"/>
    </fill>
    <fill>
      <patternFill patternType="solid">
        <fgColor theme="4" tint="-0.49995422223578601"/>
        <bgColor indexed="64"/>
      </patternFill>
    </fill>
    <fill>
      <patternFill patternType="solid">
        <fgColor theme="6" tint="0.79995117038483843"/>
        <bgColor indexed="64"/>
      </patternFill>
    </fill>
    <fill>
      <patternFill patternType="solid">
        <fgColor theme="0"/>
        <bgColor indexed="64"/>
      </patternFill>
    </fill>
    <fill>
      <patternFill patternType="solid">
        <fgColor theme="2"/>
        <bgColor indexed="64"/>
      </patternFill>
    </fill>
    <fill>
      <patternFill patternType="solid">
        <fgColor rgb="FFDFF0EC"/>
        <bgColor indexed="64"/>
      </patternFill>
    </fill>
    <fill>
      <patternFill patternType="solid">
        <fgColor theme="0" tint="-4.9958800012207406E-2"/>
        <bgColor indexed="64"/>
      </patternFill>
    </fill>
    <fill>
      <patternFill patternType="solid">
        <fgColor rgb="FFE5F7FD"/>
        <bgColor indexed="64"/>
      </patternFill>
    </fill>
    <fill>
      <patternFill patternType="solid">
        <fgColor theme="0" tint="-0.14996795556505021"/>
        <bgColor indexed="64"/>
      </patternFill>
    </fill>
    <fill>
      <patternFill patternType="solid">
        <fgColor rgb="FFF7F7F7"/>
        <bgColor indexed="64"/>
      </patternFill>
    </fill>
    <fill>
      <patternFill patternType="solid">
        <fgColor rgb="FFF8F8F8"/>
        <bgColor indexed="64"/>
      </patternFill>
    </fill>
    <fill>
      <patternFill patternType="solid">
        <fgColor rgb="FF01294B"/>
        <bgColor indexed="64"/>
      </patternFill>
    </fill>
    <fill>
      <patternFill patternType="solid">
        <fgColor theme="9" tint="-0.24994659260841701"/>
        <bgColor indexed="64"/>
      </patternFill>
    </fill>
    <fill>
      <patternFill patternType="solid">
        <fgColor theme="9" tint="0.79995117038483843"/>
        <bgColor indexed="64"/>
      </patternFill>
    </fill>
    <fill>
      <patternFill patternType="solid">
        <fgColor rgb="FF01284A"/>
        <bgColor indexed="64"/>
      </patternFill>
    </fill>
    <fill>
      <patternFill patternType="solid">
        <fgColor rgb="FFE5F8F2"/>
        <bgColor indexed="64"/>
      </patternFill>
    </fill>
    <fill>
      <patternFill patternType="solid">
        <fgColor theme="2" tint="-0.24994659260841701"/>
        <bgColor indexed="64"/>
      </patternFill>
    </fill>
    <fill>
      <patternFill patternType="solid">
        <fgColor rgb="FF00284B"/>
        <bgColor indexed="64"/>
      </patternFill>
    </fill>
    <fill>
      <patternFill patternType="solid">
        <fgColor theme="0" tint="-0.14999847407452621"/>
        <bgColor indexed="64"/>
      </patternFill>
    </fill>
  </fills>
  <borders count="13">
    <border>
      <left/>
      <right/>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auto="1"/>
      </left>
      <right style="thin">
        <color auto="1"/>
      </right>
      <top style="thin">
        <color auto="1"/>
      </top>
      <bottom style="thin">
        <color auto="1"/>
      </bottom>
      <diagonal/>
    </border>
    <border>
      <left style="thin">
        <color theme="2" tint="-0.49995422223578601"/>
      </left>
      <right style="thin">
        <color theme="2" tint="-0.49995422223578601"/>
      </right>
      <top style="thin">
        <color theme="2" tint="-0.49995422223578601"/>
      </top>
      <bottom style="thin">
        <color theme="2" tint="-0.49995422223578601"/>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style="thin">
        <color theme="9" tint="-0.49995422223578601"/>
      </left>
      <right style="thin">
        <color theme="9" tint="-0.49995422223578601"/>
      </right>
      <top style="thin">
        <color theme="9" tint="-0.49995422223578601"/>
      </top>
      <bottom style="thin">
        <color theme="9" tint="-0.49995422223578601"/>
      </bottom>
      <diagonal/>
    </border>
    <border>
      <left style="thin">
        <color theme="9" tint="-0.49995422223578601"/>
      </left>
      <right style="thin">
        <color theme="9" tint="-0.49995422223578601"/>
      </right>
      <top style="thin">
        <color theme="9" tint="-0.49995422223578601"/>
      </top>
      <bottom/>
      <diagonal/>
    </border>
    <border>
      <left style="thin">
        <color theme="9" tint="-0.49995422223578601"/>
      </left>
      <right style="thin">
        <color theme="9" tint="-0.49995422223578601"/>
      </right>
      <top/>
      <bottom style="thin">
        <color theme="9" tint="-0.49995422223578601"/>
      </bottom>
      <diagonal/>
    </border>
    <border>
      <left style="thin">
        <color theme="9" tint="-0.49995422223578601"/>
      </left>
      <right/>
      <top style="thin">
        <color theme="9" tint="-0.49995422223578601"/>
      </top>
      <bottom style="thin">
        <color theme="9" tint="-0.49995422223578601"/>
      </bottom>
      <diagonal/>
    </border>
    <border>
      <left/>
      <right style="thin">
        <color theme="9" tint="-0.49995422223578601"/>
      </right>
      <top style="thin">
        <color theme="9" tint="-0.49995422223578601"/>
      </top>
      <bottom style="thin">
        <color theme="9" tint="-0.49995422223578601"/>
      </bottom>
      <diagonal/>
    </border>
    <border>
      <left style="thin">
        <color theme="0" tint="-0.49995422223578601"/>
      </left>
      <right style="thin">
        <color theme="0" tint="-0.49995422223578601"/>
      </right>
      <top style="thin">
        <color theme="0" tint="-0.49995422223578601"/>
      </top>
      <bottom/>
      <diagonal/>
    </border>
    <border>
      <left style="thin">
        <color theme="0" tint="-0.49995422223578601"/>
      </left>
      <right style="thin">
        <color theme="0" tint="-0.49995422223578601"/>
      </right>
      <top/>
      <bottom/>
      <diagonal/>
    </border>
    <border>
      <left style="thin">
        <color theme="0" tint="-0.49995422223578601"/>
      </left>
      <right style="thin">
        <color theme="0" tint="-0.49995422223578601"/>
      </right>
      <top/>
      <bottom style="thin">
        <color theme="0" tint="-0.49995422223578601"/>
      </bottom>
      <diagonal/>
    </border>
  </borders>
  <cellStyleXfs count="4">
    <xf numFmtId="0" fontId="0" fillId="0" borderId="0"/>
    <xf numFmtId="43" fontId="71" fillId="0" borderId="0" applyFont="0" applyFill="0" applyBorder="0" applyAlignment="0" applyProtection="0"/>
    <xf numFmtId="0" fontId="26" fillId="0" borderId="0" applyNumberFormat="0" applyFill="0" applyBorder="0" applyAlignment="0" applyProtection="0"/>
    <xf numFmtId="43" fontId="71" fillId="0" borderId="0" applyFont="0" applyFill="0" applyBorder="0" applyAlignment="0" applyProtection="0"/>
  </cellStyleXfs>
  <cellXfs count="165">
    <xf numFmtId="0" fontId="0" fillId="0" borderId="0" xfId="0"/>
    <xf numFmtId="0" fontId="1" fillId="0" borderId="0" xfId="0" applyFont="1"/>
    <xf numFmtId="0" fontId="2" fillId="0" borderId="0" xfId="0" applyFont="1"/>
    <xf numFmtId="0" fontId="0" fillId="2" borderId="0" xfId="0" applyFill="1"/>
    <xf numFmtId="0" fontId="23" fillId="3" borderId="1" xfId="0" applyFont="1" applyFill="1" applyBorder="1" applyAlignment="1" applyProtection="1">
      <alignment horizontal="center" vertical="center"/>
      <protection locked="0"/>
    </xf>
    <xf numFmtId="0" fontId="0" fillId="4" borderId="0" xfId="0" applyFill="1"/>
    <xf numFmtId="0" fontId="0" fillId="5" borderId="0" xfId="0" applyFill="1"/>
    <xf numFmtId="0" fontId="29" fillId="3" borderId="1"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37" fillId="6" borderId="3" xfId="0" applyFont="1" applyFill="1" applyBorder="1" applyAlignment="1" applyProtection="1">
      <alignment horizontal="left" indent="1"/>
      <protection locked="0"/>
    </xf>
    <xf numFmtId="0" fontId="37" fillId="3" borderId="3" xfId="0" applyFont="1" applyFill="1" applyBorder="1" applyAlignment="1" applyProtection="1">
      <alignment horizontal="left" indent="1"/>
      <protection locked="0"/>
    </xf>
    <xf numFmtId="0" fontId="37" fillId="7" borderId="4" xfId="0" applyFont="1" applyFill="1" applyBorder="1" applyAlignment="1">
      <alignment horizontal="left" vertical="center" indent="2"/>
    </xf>
    <xf numFmtId="0" fontId="3" fillId="8" borderId="0" xfId="0" applyFont="1" applyFill="1"/>
    <xf numFmtId="0" fontId="0" fillId="8" borderId="0" xfId="0" applyFill="1"/>
    <xf numFmtId="0" fontId="37" fillId="7" borderId="4" xfId="0" applyFont="1" applyFill="1" applyBorder="1" applyAlignment="1">
      <alignment horizontal="center" vertical="center"/>
    </xf>
    <xf numFmtId="164" fontId="37" fillId="7" borderId="4" xfId="0" applyNumberFormat="1" applyFont="1" applyFill="1" applyBorder="1" applyAlignment="1">
      <alignment horizontal="center" vertical="center"/>
    </xf>
    <xf numFmtId="0" fontId="41" fillId="2" borderId="0" xfId="2" applyFont="1" applyFill="1"/>
    <xf numFmtId="0" fontId="29" fillId="3" borderId="1" xfId="0" applyFont="1" applyFill="1" applyBorder="1" applyAlignment="1" applyProtection="1">
      <alignment horizontal="left" vertical="center" indent="1"/>
      <protection locked="0"/>
    </xf>
    <xf numFmtId="2" fontId="37" fillId="7" borderId="4" xfId="1" applyNumberFormat="1" applyFont="1" applyFill="1" applyBorder="1" applyAlignment="1">
      <alignment horizontal="center" vertical="center"/>
    </xf>
    <xf numFmtId="1" fontId="37" fillId="7" borderId="4" xfId="1" applyNumberFormat="1" applyFont="1" applyFill="1" applyBorder="1" applyAlignment="1">
      <alignment horizontal="center" vertical="center"/>
    </xf>
    <xf numFmtId="0" fontId="43" fillId="9" borderId="4" xfId="0" applyFont="1" applyFill="1" applyBorder="1" applyAlignment="1">
      <alignment horizontal="left" vertical="center" indent="1"/>
    </xf>
    <xf numFmtId="0" fontId="37" fillId="7" borderId="4" xfId="1" applyNumberFormat="1" applyFont="1" applyFill="1" applyBorder="1" applyAlignment="1">
      <alignment horizontal="center" vertical="center"/>
    </xf>
    <xf numFmtId="0" fontId="0" fillId="0" borderId="0" xfId="0" applyAlignment="1">
      <alignment horizontal="center"/>
    </xf>
    <xf numFmtId="0" fontId="9" fillId="3" borderId="2" xfId="0" applyFont="1" applyFill="1" applyBorder="1" applyAlignment="1" applyProtection="1">
      <alignment horizontal="center" vertical="center" wrapText="1"/>
      <protection locked="0"/>
    </xf>
    <xf numFmtId="0" fontId="41" fillId="2" borderId="0" xfId="2" applyFont="1" applyFill="1" applyProtection="1"/>
    <xf numFmtId="0" fontId="0" fillId="2" borderId="0" xfId="0" applyFill="1" applyAlignment="1">
      <alignment horizontal="left" vertical="center" indent="1"/>
    </xf>
    <xf numFmtId="0" fontId="0" fillId="8" borderId="0" xfId="0" applyFill="1" applyAlignment="1">
      <alignment horizontal="left" vertical="center" indent="1"/>
    </xf>
    <xf numFmtId="0" fontId="0" fillId="4" borderId="0" xfId="0" applyFill="1" applyAlignment="1">
      <alignment horizontal="left" vertical="center" indent="1"/>
    </xf>
    <xf numFmtId="0" fontId="0" fillId="4" borderId="0" xfId="0" applyFill="1" applyAlignment="1">
      <alignment horizontal="left" vertical="center" indent="2"/>
    </xf>
    <xf numFmtId="0" fontId="16" fillId="4" borderId="0" xfId="0" applyFont="1" applyFill="1"/>
    <xf numFmtId="0" fontId="0" fillId="10" borderId="0" xfId="0" applyFill="1"/>
    <xf numFmtId="0" fontId="0" fillId="11" borderId="0" xfId="0" applyFill="1"/>
    <xf numFmtId="0" fontId="27" fillId="10" borderId="0" xfId="0" applyFont="1" applyFill="1"/>
    <xf numFmtId="0" fontId="28" fillId="10" borderId="0" xfId="0" applyFont="1" applyFill="1" applyAlignment="1">
      <alignment vertical="center"/>
    </xf>
    <xf numFmtId="0" fontId="6" fillId="10" borderId="0" xfId="0" applyFont="1" applyFill="1"/>
    <xf numFmtId="0" fontId="0" fillId="10" borderId="0" xfId="0" applyFill="1" applyAlignment="1">
      <alignment horizontal="center"/>
    </xf>
    <xf numFmtId="0" fontId="28" fillId="10" borderId="0" xfId="0" applyFont="1" applyFill="1" applyAlignment="1">
      <alignment horizontal="left"/>
    </xf>
    <xf numFmtId="0" fontId="6" fillId="10" borderId="0" xfId="0" applyFont="1" applyFill="1" applyAlignment="1">
      <alignment horizontal="left"/>
    </xf>
    <xf numFmtId="0" fontId="6" fillId="10" borderId="0" xfId="0" applyFont="1" applyFill="1" applyAlignment="1">
      <alignment horizontal="center"/>
    </xf>
    <xf numFmtId="0" fontId="23" fillId="5" borderId="1" xfId="0" applyFont="1" applyFill="1" applyBorder="1" applyAlignment="1">
      <alignment horizontal="left" vertical="center" indent="3"/>
    </xf>
    <xf numFmtId="0" fontId="0" fillId="10" borderId="0" xfId="0" applyFill="1" applyAlignment="1">
      <alignment vertical="center"/>
    </xf>
    <xf numFmtId="0" fontId="0" fillId="12" borderId="0" xfId="0" applyFill="1"/>
    <xf numFmtId="0" fontId="11" fillId="12" borderId="0" xfId="0" applyFont="1" applyFill="1" applyAlignment="1">
      <alignment horizontal="left" vertical="center"/>
    </xf>
    <xf numFmtId="0" fontId="12" fillId="12" borderId="0" xfId="0" applyFont="1" applyFill="1"/>
    <xf numFmtId="0" fontId="12" fillId="12" borderId="0" xfId="0" applyFont="1" applyFill="1" applyAlignment="1">
      <alignment vertical="center"/>
    </xf>
    <xf numFmtId="0" fontId="0" fillId="12" borderId="0" xfId="0" applyFill="1" applyAlignment="1">
      <alignment vertical="center"/>
    </xf>
    <xf numFmtId="0" fontId="24" fillId="12" borderId="0" xfId="0" applyFont="1" applyFill="1"/>
    <xf numFmtId="0" fontId="13" fillId="12" borderId="0" xfId="0" applyFont="1" applyFill="1"/>
    <xf numFmtId="0" fontId="14" fillId="12" borderId="0" xfId="0" applyFont="1" applyFill="1" applyAlignment="1">
      <alignment vertical="center"/>
    </xf>
    <xf numFmtId="0" fontId="12" fillId="12" borderId="0" xfId="0" applyFont="1" applyFill="1" applyAlignment="1">
      <alignment wrapText="1"/>
    </xf>
    <xf numFmtId="0" fontId="30" fillId="12" borderId="0" xfId="0" applyFont="1" applyFill="1"/>
    <xf numFmtId="0" fontId="17" fillId="13" borderId="5" xfId="0" applyFont="1" applyFill="1" applyBorder="1" applyAlignment="1">
      <alignment horizontal="left" indent="1"/>
    </xf>
    <xf numFmtId="0" fontId="10" fillId="14" borderId="5" xfId="0" applyFont="1" applyFill="1" applyBorder="1" applyAlignment="1">
      <alignment horizontal="left" vertical="center" indent="1"/>
    </xf>
    <xf numFmtId="166" fontId="10" fillId="14" borderId="5" xfId="0" applyNumberFormat="1" applyFont="1" applyFill="1" applyBorder="1" applyAlignment="1">
      <alignment horizontal="center" vertical="center"/>
    </xf>
    <xf numFmtId="0" fontId="12" fillId="15" borderId="0" xfId="0" applyFont="1" applyFill="1"/>
    <xf numFmtId="0" fontId="0" fillId="15" borderId="0" xfId="0" applyFill="1"/>
    <xf numFmtId="0" fontId="7" fillId="4" borderId="0" xfId="0" applyFont="1" applyFill="1"/>
    <xf numFmtId="0" fontId="12" fillId="4" borderId="0" xfId="0" applyFont="1" applyFill="1"/>
    <xf numFmtId="0" fontId="29" fillId="4" borderId="0" xfId="0" applyFont="1" applyFill="1" applyAlignment="1">
      <alignment vertical="center"/>
    </xf>
    <xf numFmtId="0" fontId="32" fillId="4" borderId="0" xfId="0" applyFont="1" applyFill="1" applyAlignment="1">
      <alignment vertical="center"/>
    </xf>
    <xf numFmtId="0" fontId="42" fillId="4" borderId="0" xfId="0" applyFont="1" applyFill="1" applyAlignment="1">
      <alignment wrapText="1"/>
    </xf>
    <xf numFmtId="0" fontId="6" fillId="4" borderId="0" xfId="0" applyFont="1" applyFill="1" applyAlignment="1">
      <alignment horizontal="left"/>
    </xf>
    <xf numFmtId="0" fontId="6" fillId="4" borderId="0" xfId="0" applyFont="1" applyFill="1" applyAlignment="1">
      <alignment horizontal="center"/>
    </xf>
    <xf numFmtId="0" fontId="0" fillId="16" borderId="0" xfId="0" applyFill="1"/>
    <xf numFmtId="0" fontId="0" fillId="16" borderId="0" xfId="0" applyFill="1" applyAlignment="1">
      <alignment horizontal="left" vertical="center" indent="1"/>
    </xf>
    <xf numFmtId="0" fontId="3" fillId="4" borderId="0" xfId="0" applyFont="1" applyFill="1"/>
    <xf numFmtId="0" fontId="21" fillId="4" borderId="0" xfId="0" applyFont="1" applyFill="1" applyAlignment="1">
      <alignment horizontal="left"/>
    </xf>
    <xf numFmtId="0" fontId="4" fillId="4" borderId="0" xfId="0" applyFont="1" applyFill="1" applyAlignment="1">
      <alignment horizontal="center"/>
    </xf>
    <xf numFmtId="0" fontId="5" fillId="4" borderId="0" xfId="0" applyFont="1" applyFill="1" applyAlignment="1">
      <alignment horizontal="left"/>
    </xf>
    <xf numFmtId="0" fontId="33" fillId="11" borderId="0" xfId="0" applyFont="1" applyFill="1" applyAlignment="1">
      <alignment horizontal="left" vertical="center"/>
    </xf>
    <xf numFmtId="0" fontId="25" fillId="11" borderId="0" xfId="0" applyFont="1" applyFill="1"/>
    <xf numFmtId="0" fontId="0" fillId="11" borderId="0" xfId="0" applyFill="1" applyAlignment="1">
      <alignment wrapText="1"/>
    </xf>
    <xf numFmtId="0" fontId="34" fillId="11" borderId="0" xfId="0" applyFont="1" applyFill="1"/>
    <xf numFmtId="0" fontId="48" fillId="11" borderId="0" xfId="0" applyFont="1" applyFill="1"/>
    <xf numFmtId="0" fontId="50" fillId="11" borderId="0" xfId="0" applyFont="1" applyFill="1"/>
    <xf numFmtId="0" fontId="12" fillId="11" borderId="0" xfId="0" applyFont="1" applyFill="1" applyAlignment="1">
      <alignment wrapText="1"/>
    </xf>
    <xf numFmtId="0" fontId="18" fillId="11" borderId="0" xfId="0" applyFont="1" applyFill="1"/>
    <xf numFmtId="0" fontId="9" fillId="4" borderId="3" xfId="0" applyFont="1" applyFill="1" applyBorder="1" applyAlignment="1">
      <alignment horizontal="left" indent="1"/>
    </xf>
    <xf numFmtId="0" fontId="9" fillId="4" borderId="3" xfId="0" applyFont="1" applyFill="1" applyBorder="1" applyAlignment="1">
      <alignment horizontal="left" wrapText="1" indent="1"/>
    </xf>
    <xf numFmtId="0" fontId="9" fillId="11" borderId="3" xfId="0" applyFont="1" applyFill="1" applyBorder="1" applyAlignment="1">
      <alignment horizontal="left" wrapText="1" indent="1"/>
    </xf>
    <xf numFmtId="165" fontId="38" fillId="17" borderId="3" xfId="0" applyNumberFormat="1" applyFont="1" applyFill="1" applyBorder="1" applyAlignment="1">
      <alignment horizontal="left" indent="1"/>
    </xf>
    <xf numFmtId="166" fontId="37" fillId="11" borderId="3" xfId="0" applyNumberFormat="1" applyFont="1" applyFill="1" applyBorder="1" applyAlignment="1">
      <alignment horizontal="left" indent="1"/>
    </xf>
    <xf numFmtId="166" fontId="36" fillId="11" borderId="3" xfId="0" applyNumberFormat="1" applyFont="1" applyFill="1" applyBorder="1" applyAlignment="1">
      <alignment horizontal="left" indent="1"/>
    </xf>
    <xf numFmtId="0" fontId="44" fillId="11" borderId="0" xfId="0" applyFont="1" applyFill="1" applyAlignment="1">
      <alignment horizontal="left" indent="1"/>
    </xf>
    <xf numFmtId="1" fontId="47" fillId="11" borderId="0" xfId="0" applyNumberFormat="1" applyFont="1" applyFill="1" applyAlignment="1">
      <alignment horizontal="center"/>
    </xf>
    <xf numFmtId="0" fontId="46" fillId="11" borderId="0" xfId="0" applyFont="1" applyFill="1" applyAlignment="1">
      <alignment horizontal="center"/>
    </xf>
    <xf numFmtId="0" fontId="45" fillId="11" borderId="0" xfId="0" applyFont="1" applyFill="1"/>
    <xf numFmtId="0" fontId="34" fillId="11" borderId="0" xfId="0" applyFont="1" applyFill="1" applyAlignment="1">
      <alignment horizontal="left" wrapText="1"/>
    </xf>
    <xf numFmtId="0" fontId="35" fillId="11" borderId="0" xfId="0" applyFont="1" applyFill="1"/>
    <xf numFmtId="0" fontId="39" fillId="11" borderId="0" xfId="0" applyFont="1" applyFill="1" applyAlignment="1">
      <alignment horizontal="center"/>
    </xf>
    <xf numFmtId="0" fontId="37" fillId="11" borderId="0" xfId="0" applyFont="1" applyFill="1" applyAlignment="1">
      <alignment horizontal="left" indent="1"/>
    </xf>
    <xf numFmtId="0" fontId="36" fillId="11" borderId="0" xfId="0" applyFont="1" applyFill="1" applyAlignment="1">
      <alignment horizontal="left" indent="1"/>
    </xf>
    <xf numFmtId="0" fontId="47" fillId="11" borderId="0" xfId="0" applyFont="1" applyFill="1" applyAlignment="1">
      <alignment horizontal="center"/>
    </xf>
    <xf numFmtId="0" fontId="12" fillId="11" borderId="0" xfId="0" applyFont="1" applyFill="1"/>
    <xf numFmtId="0" fontId="31" fillId="11" borderId="0" xfId="0" applyFont="1" applyFill="1"/>
    <xf numFmtId="0" fontId="20" fillId="11" borderId="0" xfId="0" applyFont="1" applyFill="1" applyAlignment="1">
      <alignment horizontal="center"/>
    </xf>
    <xf numFmtId="1" fontId="20" fillId="11" borderId="0" xfId="0" applyNumberFormat="1" applyFont="1" applyFill="1" applyAlignment="1">
      <alignment horizontal="center"/>
    </xf>
    <xf numFmtId="0" fontId="19" fillId="11" borderId="0" xfId="0" applyFont="1" applyFill="1" applyAlignment="1">
      <alignment horizontal="center"/>
    </xf>
    <xf numFmtId="0" fontId="0" fillId="18" borderId="0" xfId="0" applyFill="1"/>
    <xf numFmtId="0" fontId="12" fillId="18" borderId="0" xfId="0" applyFont="1" applyFill="1"/>
    <xf numFmtId="0" fontId="22" fillId="18" borderId="0" xfId="0" applyFont="1" applyFill="1"/>
    <xf numFmtId="0" fontId="17" fillId="18" borderId="0" xfId="0" applyFont="1" applyFill="1"/>
    <xf numFmtId="1" fontId="12" fillId="18" borderId="0" xfId="0" applyNumberFormat="1" applyFont="1" applyFill="1"/>
    <xf numFmtId="0" fontId="15" fillId="12" borderId="0" xfId="0" applyFont="1" applyFill="1"/>
    <xf numFmtId="0" fontId="35" fillId="13" borderId="5" xfId="0" applyFont="1" applyFill="1" applyBorder="1" applyAlignment="1">
      <alignment horizontal="center"/>
    </xf>
    <xf numFmtId="0" fontId="29" fillId="14" borderId="5" xfId="0" applyFont="1" applyFill="1" applyBorder="1" applyAlignment="1">
      <alignment horizontal="left" vertical="center" indent="1"/>
    </xf>
    <xf numFmtId="166" fontId="29" fillId="14" borderId="5" xfId="0" applyNumberFormat="1" applyFont="1" applyFill="1" applyBorder="1" applyAlignment="1">
      <alignment horizontal="center" vertical="center"/>
    </xf>
    <xf numFmtId="0" fontId="40" fillId="18" borderId="0" xfId="0" applyFont="1" applyFill="1"/>
    <xf numFmtId="0" fontId="8" fillId="4" borderId="0" xfId="0" applyFont="1" applyFill="1"/>
    <xf numFmtId="0" fontId="20" fillId="4" borderId="0" xfId="0" applyFont="1" applyFill="1" applyAlignment="1">
      <alignment horizontal="center"/>
    </xf>
    <xf numFmtId="1" fontId="20" fillId="4" borderId="0" xfId="0" applyNumberFormat="1" applyFont="1" applyFill="1" applyAlignment="1">
      <alignment horizontal="center"/>
    </xf>
    <xf numFmtId="0" fontId="19" fillId="4" borderId="0" xfId="0" applyFont="1" applyFill="1" applyAlignment="1">
      <alignment horizontal="center"/>
    </xf>
    <xf numFmtId="0" fontId="8" fillId="11" borderId="0" xfId="0" applyFont="1" applyFill="1"/>
    <xf numFmtId="0" fontId="51" fillId="11" borderId="0" xfId="0" applyFont="1" applyFill="1" applyAlignment="1">
      <alignment horizontal="left" indent="1"/>
    </xf>
    <xf numFmtId="1" fontId="53" fillId="11" borderId="0" xfId="0" applyNumberFormat="1" applyFont="1" applyFill="1" applyAlignment="1">
      <alignment horizontal="center"/>
    </xf>
    <xf numFmtId="0" fontId="52" fillId="11" borderId="0" xfId="0" applyFont="1" applyFill="1" applyAlignment="1">
      <alignment horizontal="center"/>
    </xf>
    <xf numFmtId="0" fontId="53" fillId="11" borderId="0" xfId="0" applyFont="1" applyFill="1" applyAlignment="1">
      <alignment horizontal="center"/>
    </xf>
    <xf numFmtId="1" fontId="0" fillId="0" borderId="0" xfId="0" applyNumberFormat="1" applyAlignment="1">
      <alignment horizontal="center"/>
    </xf>
    <xf numFmtId="0" fontId="0" fillId="19" borderId="0" xfId="0" applyFill="1" applyAlignment="1">
      <alignment horizontal="center"/>
    </xf>
    <xf numFmtId="0" fontId="8" fillId="0" borderId="0" xfId="0" applyFont="1" applyAlignment="1">
      <alignment horizontal="center"/>
    </xf>
    <xf numFmtId="0" fontId="7" fillId="0" borderId="0" xfId="0" applyFont="1" applyAlignment="1">
      <alignment horizontal="center"/>
    </xf>
    <xf numFmtId="167" fontId="0" fillId="0" borderId="0" xfId="0" applyNumberFormat="1"/>
    <xf numFmtId="0" fontId="70" fillId="14" borderId="5" xfId="0" applyFont="1" applyFill="1" applyBorder="1" applyAlignment="1">
      <alignment horizontal="left" vertical="center" indent="1"/>
    </xf>
    <xf numFmtId="0" fontId="55" fillId="0" borderId="0" xfId="0" applyFont="1" applyAlignment="1">
      <alignment horizontal="center"/>
    </xf>
    <xf numFmtId="0" fontId="0" fillId="4" borderId="0" xfId="0" applyFill="1"/>
    <xf numFmtId="0" fontId="35" fillId="13" borderId="6" xfId="0" applyFont="1" applyFill="1" applyBorder="1" applyAlignment="1">
      <alignment horizontal="center"/>
    </xf>
    <xf numFmtId="0" fontId="35" fillId="13" borderId="7" xfId="0" applyFont="1" applyFill="1" applyBorder="1" applyAlignment="1">
      <alignment horizontal="center"/>
    </xf>
    <xf numFmtId="0" fontId="35" fillId="13" borderId="8" xfId="0" applyFont="1" applyFill="1" applyBorder="1" applyAlignment="1">
      <alignment horizontal="center"/>
    </xf>
    <xf numFmtId="0" fontId="35" fillId="13" borderId="9" xfId="0" applyFont="1" applyFill="1" applyBorder="1" applyAlignment="1">
      <alignment horizontal="center"/>
    </xf>
    <xf numFmtId="0" fontId="37" fillId="7" borderId="10" xfId="0" applyFont="1" applyFill="1" applyBorder="1" applyAlignment="1">
      <alignment horizontal="left" vertical="center" indent="2"/>
    </xf>
    <xf numFmtId="0" fontId="37" fillId="7" borderId="11" xfId="0" applyFont="1" applyFill="1" applyBorder="1" applyAlignment="1">
      <alignment horizontal="left" vertical="center" indent="2"/>
    </xf>
    <xf numFmtId="0" fontId="37" fillId="7" borderId="12" xfId="0" applyFont="1" applyFill="1" applyBorder="1" applyAlignment="1">
      <alignment horizontal="left" vertical="center" indent="2"/>
    </xf>
    <xf numFmtId="0" fontId="37" fillId="7" borderId="4" xfId="0" applyFont="1" applyFill="1" applyBorder="1" applyAlignment="1">
      <alignment horizontal="left" vertical="center" indent="2"/>
    </xf>
    <xf numFmtId="0" fontId="74" fillId="11" borderId="0" xfId="0" applyFont="1" applyFill="1" applyAlignment="1">
      <alignment wrapText="1"/>
    </xf>
    <xf numFmtId="0" fontId="75" fillId="11" borderId="0" xfId="0" applyFont="1" applyFill="1"/>
    <xf numFmtId="0" fontId="76" fillId="11" borderId="0" xfId="0" applyFont="1" applyFill="1"/>
    <xf numFmtId="0" fontId="77" fillId="11" borderId="0" xfId="0" applyFont="1" applyFill="1" applyAlignment="1">
      <alignment horizontal="left"/>
    </xf>
    <xf numFmtId="0" fontId="79" fillId="11" borderId="0" xfId="0" applyFont="1" applyFill="1"/>
    <xf numFmtId="0" fontId="39" fillId="11" borderId="0" xfId="0" applyFont="1" applyFill="1" applyAlignment="1">
      <alignment horizontal="left" indent="1"/>
    </xf>
    <xf numFmtId="0" fontId="31" fillId="11" borderId="0" xfId="0" applyFont="1" applyFill="1" applyAlignment="1">
      <alignment horizontal="center"/>
    </xf>
    <xf numFmtId="166" fontId="31" fillId="11" borderId="0" xfId="0" applyNumberFormat="1" applyFont="1" applyFill="1" applyAlignment="1">
      <alignment horizontal="center"/>
    </xf>
    <xf numFmtId="1" fontId="76" fillId="11" borderId="0" xfId="0" applyNumberFormat="1" applyFont="1" applyFill="1" applyAlignment="1">
      <alignment horizontal="center"/>
    </xf>
    <xf numFmtId="0" fontId="77" fillId="11" borderId="0" xfId="0" applyFont="1" applyFill="1" applyAlignment="1">
      <alignment horizontal="center"/>
    </xf>
    <xf numFmtId="0" fontId="76" fillId="11" borderId="0" xfId="0" applyFont="1" applyFill="1" applyAlignment="1">
      <alignment horizontal="center"/>
    </xf>
    <xf numFmtId="0" fontId="82" fillId="18" borderId="0" xfId="0" applyFont="1" applyFill="1"/>
    <xf numFmtId="0" fontId="84" fillId="18" borderId="0" xfId="0" applyFont="1" applyFill="1" applyAlignment="1">
      <alignment horizontal="right"/>
    </xf>
    <xf numFmtId="1" fontId="84" fillId="18" borderId="0" xfId="0" applyNumberFormat="1" applyFont="1" applyFill="1" applyAlignment="1">
      <alignment horizontal="center"/>
    </xf>
    <xf numFmtId="0" fontId="84" fillId="18" borderId="0" xfId="0" applyFont="1" applyFill="1"/>
    <xf numFmtId="3" fontId="84" fillId="18" borderId="0" xfId="0" applyNumberFormat="1" applyFont="1" applyFill="1" applyAlignment="1">
      <alignment horizontal="center"/>
    </xf>
    <xf numFmtId="0" fontId="86" fillId="18" borderId="0" xfId="0" applyFont="1" applyFill="1"/>
    <xf numFmtId="0" fontId="17" fillId="4" borderId="0" xfId="0" applyFont="1" applyFill="1"/>
    <xf numFmtId="0" fontId="49" fillId="4" borderId="0" xfId="0" applyFont="1" applyFill="1" applyAlignment="1">
      <alignment horizontal="right"/>
    </xf>
    <xf numFmtId="1" fontId="49" fillId="4" borderId="0" xfId="0" applyNumberFormat="1" applyFont="1" applyFill="1" applyAlignment="1">
      <alignment horizontal="center"/>
    </xf>
    <xf numFmtId="0" fontId="49" fillId="4" borderId="0" xfId="0" applyFont="1" applyFill="1"/>
    <xf numFmtId="1" fontId="12" fillId="4" borderId="0" xfId="0" applyNumberFormat="1" applyFont="1" applyFill="1"/>
    <xf numFmtId="0" fontId="90" fillId="4" borderId="0" xfId="0" applyFont="1" applyFill="1"/>
    <xf numFmtId="0" fontId="82" fillId="12" borderId="0" xfId="0" applyFont="1" applyFill="1"/>
    <xf numFmtId="0" fontId="91" fillId="12" borderId="0" xfId="0" applyFont="1" applyFill="1" applyAlignment="1">
      <alignment horizontal="left"/>
    </xf>
    <xf numFmtId="1" fontId="82" fillId="12" borderId="0" xfId="0" applyNumberFormat="1" applyFont="1" applyFill="1"/>
    <xf numFmtId="164" fontId="82" fillId="12" borderId="0" xfId="0" applyNumberFormat="1" applyFont="1" applyFill="1"/>
    <xf numFmtId="0" fontId="82" fillId="15" borderId="0" xfId="0" applyFont="1" applyFill="1"/>
    <xf numFmtId="1" fontId="93" fillId="12" borderId="0" xfId="0" applyNumberFormat="1" applyFont="1" applyFill="1" applyAlignment="1">
      <alignment horizontal="center"/>
    </xf>
    <xf numFmtId="0" fontId="93" fillId="12" borderId="0" xfId="0" applyFont="1" applyFill="1" applyAlignment="1">
      <alignment horizontal="center"/>
    </xf>
    <xf numFmtId="0" fontId="93" fillId="15" borderId="0" xfId="0" applyFont="1" applyFill="1" applyAlignment="1">
      <alignment horizontal="center"/>
    </xf>
    <xf numFmtId="2" fontId="93" fillId="15" borderId="0" xfId="0" applyNumberFormat="1" applyFont="1" applyFill="1" applyAlignment="1">
      <alignment horizontal="center"/>
    </xf>
  </cellXfs>
  <cellStyles count="4">
    <cellStyle name="Hyperkobling" xfId="2" builtinId="8"/>
    <cellStyle name="Komma" xfId="1" builtinId="3"/>
    <cellStyle name="Komma 2" xfId="3" xr:uid="{00000000-0005-0000-0000-000007000000}"/>
    <cellStyle name="Normal" xfId="0" builtinId="0"/>
  </cellStyles>
  <dxfs count="3">
    <dxf>
      <fill>
        <patternFill>
          <bgColor theme="7" tint="0.79995117038483843"/>
        </patternFill>
      </fill>
    </dxf>
    <dxf>
      <font>
        <color rgb="FFF6F6F6"/>
      </font>
    </dxf>
    <dxf>
      <font>
        <color theme="0"/>
      </font>
    </dxf>
  </dxfs>
  <tableStyles count="0" defaultTableStyle="TableStyleMedium2" defaultPivotStyle="PivotStyleLight16"/>
  <colors>
    <mruColors>
      <color rgb="FF00284B"/>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949999999999998"/>
          <c:y val="0.14649999999999999"/>
          <c:w val="0.63400000000000001"/>
          <c:h val="0.64724999999999999"/>
        </c:manualLayout>
      </c:layout>
      <c:barChart>
        <c:barDir val="col"/>
        <c:grouping val="clustered"/>
        <c:varyColors val="0"/>
        <c:ser>
          <c:idx val="2"/>
          <c:order val="0"/>
          <c:tx>
            <c:strRef>
              <c:f>'Ditt klimafotavtrykk'!$K$92</c:f>
              <c:strCache>
                <c:ptCount val="1"/>
                <c:pt idx="0">
                  <c:v>Fotavtrykk, per tilsett per år [kg CO2-ekv]</c:v>
                </c:pt>
              </c:strCache>
            </c:strRef>
          </c:tx>
          <c:spPr>
            <a:solidFill>
              <a:schemeClr val="accent3"/>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600" b="1" i="0" u="none" strike="noStrike" kern="1200" baseline="0">
                    <a:solidFill>
                      <a:schemeClr val="accent3">
                        <a:lumMod val="20000"/>
                        <a:lumOff val="80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'Ditt klimafotavtrykk'!$J$93:$J$100</c:f>
              <c:numCache>
                <c:formatCode>General</c:formatCode>
                <c:ptCount val="8"/>
                <c:pt idx="0">
                  <c:v>#N/A</c:v>
                </c:pt>
                <c:pt idx="1">
                  <c:v>#N/A</c:v>
                </c:pt>
                <c:pt idx="2">
                  <c:v>#N/A</c:v>
                </c:pt>
                <c:pt idx="3">
                  <c:v>#N/A</c:v>
                </c:pt>
                <c:pt idx="4">
                  <c:v>#N/A</c:v>
                </c:pt>
                <c:pt idx="5">
                  <c:v>#N/A</c:v>
                </c:pt>
                <c:pt idx="6">
                  <c:v>#N/A</c:v>
                </c:pt>
                <c:pt idx="7">
                  <c:v>#N/A</c:v>
                </c:pt>
              </c:numCache>
            </c:numRef>
          </c:cat>
          <c:val>
            <c:numRef>
              <c:f>'Ditt klimafotavtrykk'!$K$93:$K$100</c:f>
              <c:numCache>
                <c:formatCode>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0-DE73-4B8B-83ED-B7FE729824E2}"/>
            </c:ext>
          </c:extLst>
        </c:ser>
        <c:dLbls>
          <c:showLegendKey val="0"/>
          <c:showVal val="1"/>
          <c:showCatName val="0"/>
          <c:showSerName val="0"/>
          <c:showPercent val="0"/>
          <c:showBubbleSize val="0"/>
        </c:dLbls>
        <c:gapWidth val="98"/>
        <c:overlap val="94"/>
        <c:axId val="211266558"/>
        <c:axId val="190429912"/>
      </c:barChart>
      <c:catAx>
        <c:axId val="21126655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lang="en-US" sz="1800" b="0" i="0" u="none" strike="noStrike" kern="1200" baseline="0">
                <a:solidFill>
                  <a:schemeClr val="bg1"/>
                </a:solidFill>
                <a:latin typeface="+mn-lt"/>
                <a:ea typeface="+mn-ea"/>
                <a:cs typeface="+mn-cs"/>
              </a:defRPr>
            </a:pPr>
            <a:endParaRPr lang="nb-NO"/>
          </a:p>
        </c:txPr>
        <c:crossAx val="190429912"/>
        <c:crosses val="autoZero"/>
        <c:auto val="1"/>
        <c:lblAlgn val="ctr"/>
        <c:lblOffset val="100"/>
        <c:noMultiLvlLbl val="0"/>
      </c:catAx>
      <c:valAx>
        <c:axId val="190429912"/>
        <c:scaling>
          <c:orientation val="minMax"/>
        </c:scaling>
        <c:delete val="1"/>
        <c:axPos val="l"/>
        <c:numFmt formatCode="0" sourceLinked="1"/>
        <c:majorTickMark val="out"/>
        <c:minorTickMark val="none"/>
        <c:tickLblPos val="nextTo"/>
        <c:crossAx val="211266558"/>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rot="0" vert="horz" wrap="square"/>
    <a:lstStyle/>
    <a:p>
      <a:pPr>
        <a:defRPr lang="en-US" u="none" baseline="0">
          <a:solidFill>
            <a:schemeClr val="accent6">
              <a:lumMod val="20000"/>
              <a:lumOff val="80000"/>
            </a:schemeClr>
          </a:solidFill>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'[1]Tiltaksvelger - design M'!#REF!</c:f>
        </c:strRef>
      </c:tx>
      <c:overlay val="0"/>
      <c:spPr>
        <a:noFill/>
        <a:ln w="6350">
          <a:noFill/>
        </a:ln>
        <a:effectLst/>
      </c:spPr>
      <c:txPr>
        <a:bodyPr rot="0" vert="horz" wrap="square"/>
        <a:lstStyle/>
        <a:p>
          <a:pPr>
            <a:defRPr lang="en-US" sz="2800" b="0" i="0" u="none" kern="1200" spc="0" baseline="0">
              <a:solidFill>
                <a:schemeClr val="bg1">
                  <a:lumMod val="95000"/>
                </a:schemeClr>
              </a:solidFill>
              <a:latin typeface="+mn-lt"/>
              <a:ea typeface="+mn-ea"/>
              <a:cs typeface="+mn-cs"/>
            </a:defRPr>
          </a:pPr>
          <a:endParaRPr lang="nb-NO"/>
        </a:p>
      </c:txPr>
    </c:title>
    <c:autoTitleDeleted val="0"/>
    <c:plotArea>
      <c:layout/>
      <c:barChart>
        <c:barDir val="col"/>
        <c:grouping val="clustered"/>
        <c:varyColors val="0"/>
        <c:ser>
          <c:idx val="2"/>
          <c:order val="0"/>
          <c:spPr>
            <a:solidFill>
              <a:schemeClr val="accent3"/>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600" b="1" i="0" u="none" kern="1200" baseline="0">
                    <a:solidFill>
                      <a:schemeClr val="accent3">
                        <a:lumMod val="20000"/>
                        <a:lumOff val="80000"/>
                      </a:schemeClr>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val>
            <c:numRef>
              <c:f>'[1]Tiltaksvelger - design M'!#REF!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'[1]Tiltaksvelger - design M'!#REF!</c15:sqref>
                        </c15:formulaRef>
                      </c:ext>
                    </c:extLst>
                    <c:strCache>
                      <c:ptCount val="1"/>
                      <c:pt idx="0">
                        <c:v>#REF!</c:v>
                      </c:pt>
                    </c:strCache>
                  </c:strRef>
                </c15:cat>
              </c15:filteredCategoryTitle>
            </c:ext>
            <c:ext xmlns:c16="http://schemas.microsoft.com/office/drawing/2014/chart" uri="{C3380CC4-5D6E-409C-BE32-E72D297353CC}">
              <c16:uniqueId val="{00000000-3A18-4858-9488-5B94B5CFE1FE}"/>
            </c:ext>
          </c:extLst>
        </c:ser>
        <c:dLbls>
          <c:showLegendKey val="0"/>
          <c:showVal val="1"/>
          <c:showCatName val="0"/>
          <c:showSerName val="0"/>
          <c:showPercent val="0"/>
          <c:showBubbleSize val="0"/>
        </c:dLbls>
        <c:gapWidth val="98"/>
        <c:overlap val="94"/>
        <c:axId val="2032860471"/>
        <c:axId val="880571497"/>
      </c:barChart>
      <c:catAx>
        <c:axId val="2032860471"/>
        <c:scaling>
          <c:orientation val="minMax"/>
        </c:scaling>
        <c:delete val="0"/>
        <c:axPos val="b"/>
        <c:numFmt formatCode="General" sourceLinked="1"/>
        <c:majorTickMark val="none"/>
        <c:minorTickMark val="none"/>
        <c:tickLblPos val="nextTo"/>
        <c:spPr>
          <a:noFill/>
          <a:ln w="9525">
            <a:noFill/>
            <a:round/>
          </a:ln>
          <a:effectLst/>
        </c:spPr>
        <c:txPr>
          <a:bodyPr rot="-60000000" spcFirstLastPara="1" vertOverflow="ellipsis" vert="horz" wrap="square" anchor="ctr" anchorCtr="1"/>
          <a:lstStyle/>
          <a:p>
            <a:pPr>
              <a:defRPr lang="en-US" sz="1200" b="0" i="0" u="none" kern="1200" baseline="0">
                <a:solidFill>
                  <a:schemeClr val="bg1"/>
                </a:solidFill>
                <a:latin typeface="+mn-lt"/>
                <a:ea typeface="+mn-ea"/>
                <a:cs typeface="+mn-cs"/>
              </a:defRPr>
            </a:pPr>
            <a:endParaRPr lang="nb-NO"/>
          </a:p>
        </c:txPr>
        <c:crossAx val="880571497"/>
        <c:crosses val="autoZero"/>
        <c:auto val="1"/>
        <c:lblAlgn val="ctr"/>
        <c:lblOffset val="100"/>
        <c:noMultiLvlLbl val="0"/>
      </c:catAx>
      <c:valAx>
        <c:axId val="880571497"/>
        <c:scaling>
          <c:orientation val="minMax"/>
        </c:scaling>
        <c:delete val="1"/>
        <c:axPos val="l"/>
        <c:numFmt formatCode="General" sourceLinked="1"/>
        <c:majorTickMark val="out"/>
        <c:minorTickMark val="none"/>
        <c:tickLblPos val="nextTo"/>
        <c:crossAx val="2032860471"/>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a:noFill/>
      <a:round/>
    </a:ln>
    <a:effectLst/>
  </c:spPr>
  <c:txPr>
    <a:bodyPr rot="0" vert="horz" wrap="square"/>
    <a:lstStyle/>
    <a:p>
      <a:pPr>
        <a:defRPr lang="en-US" u="none" baseline="0">
          <a:solidFill>
            <a:schemeClr val="accent6">
              <a:lumMod val="20000"/>
              <a:lumOff val="80000"/>
            </a:schemeClr>
          </a:solidFill>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n-US" sz="2400" b="1" i="0" u="none" baseline="0">
                <a:solidFill>
                  <a:srgbClr val="002E49"/>
                </a:solidFill>
                <a:latin typeface="Source Sans Pro"/>
                <a:ea typeface="Source Sans Pro"/>
                <a:cs typeface="Source Sans Pro"/>
              </a:rPr>
              <a:t>Klimafotavtrykk per år per eining kg CO2-ekv</a:t>
            </a:r>
          </a:p>
        </c:rich>
      </c:tx>
      <c:layout>
        <c:manualLayout>
          <c:xMode val="edge"/>
          <c:yMode val="edge"/>
          <c:x val="0.30249999999999999"/>
          <c:y val="9.75E-3"/>
        </c:manualLayout>
      </c:layout>
      <c:overlay val="0"/>
      <c:spPr>
        <a:noFill/>
        <a:ln w="6350">
          <a:noFill/>
        </a:ln>
        <a:effectLst/>
      </c:spPr>
    </c:title>
    <c:autoTitleDeleted val="0"/>
    <c:plotArea>
      <c:layout>
        <c:manualLayout>
          <c:layoutTarget val="inner"/>
          <c:xMode val="edge"/>
          <c:yMode val="edge"/>
          <c:x val="1.4E-2"/>
          <c:y val="0.15825"/>
          <c:w val="0.97199999999999998"/>
          <c:h val="0.70199999999999996"/>
        </c:manualLayout>
      </c:layout>
      <c:barChart>
        <c:barDir val="col"/>
        <c:grouping val="clustered"/>
        <c:varyColors val="0"/>
        <c:ser>
          <c:idx val="0"/>
          <c:order val="0"/>
          <c:tx>
            <c:strRef>
              <c:f>Klimatiltak!$Q$18</c:f>
              <c:strCache>
                <c:ptCount val="1"/>
                <c:pt idx="0">
                  <c:v>Klimafotavtrykk per år per eining</c:v>
                </c:pt>
              </c:strCache>
            </c:strRef>
          </c:tx>
          <c:spPr>
            <a:solidFill>
              <a:schemeClr val="accent1"/>
            </a:solidFill>
            <a:ln w="6350">
              <a:noFill/>
            </a:ln>
            <a:effectLst/>
          </c:spPr>
          <c:invertIfNegative val="0"/>
          <c:dPt>
            <c:idx val="0"/>
            <c:invertIfNegative val="0"/>
            <c:bubble3D val="0"/>
            <c:spPr>
              <a:solidFill>
                <a:srgbClr val="A6A6A6"/>
              </a:solidFill>
              <a:ln w="6350">
                <a:noFill/>
              </a:ln>
              <a:effectLst/>
            </c:spPr>
            <c:extLst>
              <c:ext xmlns:c16="http://schemas.microsoft.com/office/drawing/2014/chart" uri="{C3380CC4-5D6E-409C-BE32-E72D297353CC}">
                <c16:uniqueId val="{00000001-8E82-428E-8AF6-EFE8D2EF0C29}"/>
              </c:ext>
            </c:extLst>
          </c:dPt>
          <c:dPt>
            <c:idx val="1"/>
            <c:invertIfNegative val="0"/>
            <c:bubble3D val="0"/>
            <c:spPr>
              <a:solidFill>
                <a:srgbClr val="99DDCE"/>
              </a:solidFill>
              <a:ln w="6350">
                <a:noFill/>
              </a:ln>
              <a:effectLst/>
            </c:spPr>
            <c:extLst>
              <c:ext xmlns:c16="http://schemas.microsoft.com/office/drawing/2014/chart" uri="{C3380CC4-5D6E-409C-BE32-E72D297353CC}">
                <c16:uniqueId val="{00000003-8E82-428E-8AF6-EFE8D2EF0C29}"/>
              </c:ext>
            </c:extLst>
          </c:dPt>
          <c:dPt>
            <c:idx val="2"/>
            <c:invertIfNegative val="0"/>
            <c:bubble3D val="0"/>
            <c:spPr>
              <a:solidFill>
                <a:srgbClr val="00AA83"/>
              </a:solidFill>
              <a:ln w="6350">
                <a:noFill/>
              </a:ln>
              <a:effectLst/>
            </c:spPr>
            <c:extLst>
              <c:ext xmlns:c16="http://schemas.microsoft.com/office/drawing/2014/chart" uri="{C3380CC4-5D6E-409C-BE32-E72D297353CC}">
                <c16:uniqueId val="{00000005-8E82-428E-8AF6-EFE8D2EF0C29}"/>
              </c:ext>
            </c:extLst>
          </c:dPt>
          <c:dLbls>
            <c:spPr>
              <a:noFill/>
              <a:ln w="6350">
                <a:noFill/>
              </a:ln>
              <a:effectLst/>
            </c:spPr>
            <c:txPr>
              <a:bodyPr rot="0" spcFirstLastPara="1" vertOverflow="ellipsis" vert="horz" wrap="square" anchor="ctr" anchorCtr="1"/>
              <a:lstStyle/>
              <a:p>
                <a:pPr algn="ctr">
                  <a:defRPr lang="en-US" sz="1800" b="1" i="0" u="none" kern="1200" baseline="0">
                    <a:solidFill>
                      <a:schemeClr val="accent6">
                        <a:lumMod val="50000"/>
                      </a:schemeClr>
                    </a:solidFill>
                    <a:latin typeface="+mn-lt"/>
                    <a:ea typeface="+mn-ea"/>
                    <a:cs typeface="+mn-cs"/>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cat>
            <c:strRef>
              <c:f>Klimatiltak!$P$19:$P$23</c:f>
              <c:strCache>
                <c:ptCount val="5"/>
                <c:pt idx="0">
                  <c:v>Ingen - kjøpe nytt</c:v>
                </c:pt>
                <c:pt idx="1">
                  <c:v>Kjøpe nytt med utvida garanti</c:v>
                </c:pt>
                <c:pt idx="2">
                  <c:v>Kjøpe brukt</c:v>
                </c:pt>
                <c:pt idx="3">
                  <c:v>Reparere</c:v>
                </c:pt>
                <c:pt idx="4">
                  <c:v>Intern ombruk</c:v>
                </c:pt>
              </c:strCache>
            </c:strRef>
          </c:cat>
          <c:val>
            <c:numRef>
              <c:f>Klimatiltak!$Q$19:$Q$23</c:f>
              <c:numCache>
                <c:formatCode>0</c:formatCode>
                <c:ptCount val="5"/>
                <c:pt idx="0">
                  <c:v>74.400000000000006</c:v>
                </c:pt>
                <c:pt idx="1">
                  <c:v>62</c:v>
                </c:pt>
                <c:pt idx="2">
                  <c:v>13.95</c:v>
                </c:pt>
                <c:pt idx="3">
                  <c:v>15.942857142857141</c:v>
                </c:pt>
                <c:pt idx="4" formatCode="General">
                  <c:v>0</c:v>
                </c:pt>
              </c:numCache>
            </c:numRef>
          </c:val>
          <c:extLst>
            <c:ext xmlns:c16="http://schemas.microsoft.com/office/drawing/2014/chart" uri="{C3380CC4-5D6E-409C-BE32-E72D297353CC}">
              <c16:uniqueId val="{00000006-61D7-4FED-819E-C5D151F675C5}"/>
            </c:ext>
          </c:extLst>
        </c:ser>
        <c:dLbls>
          <c:showLegendKey val="0"/>
          <c:showVal val="0"/>
          <c:showCatName val="0"/>
          <c:showSerName val="0"/>
          <c:showPercent val="0"/>
          <c:showBubbleSize val="0"/>
        </c:dLbls>
        <c:gapWidth val="219"/>
        <c:overlap val="-27"/>
        <c:axId val="92664131"/>
        <c:axId val="1137448017"/>
      </c:barChart>
      <c:catAx>
        <c:axId val="92664131"/>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1800" b="0" i="0" u="none" kern="1200" baseline="0">
                <a:solidFill>
                  <a:schemeClr val="accent6">
                    <a:lumMod val="50000"/>
                  </a:schemeClr>
                </a:solidFill>
                <a:latin typeface="+mn-lt"/>
                <a:ea typeface="+mn-ea"/>
                <a:cs typeface="+mn-cs"/>
              </a:defRPr>
            </a:pPr>
            <a:endParaRPr lang="nb-NO"/>
          </a:p>
        </c:txPr>
        <c:crossAx val="1137448017"/>
        <c:crosses val="autoZero"/>
        <c:auto val="1"/>
        <c:lblAlgn val="ctr"/>
        <c:lblOffset val="100"/>
        <c:noMultiLvlLbl val="0"/>
      </c:catAx>
      <c:valAx>
        <c:axId val="1137448017"/>
        <c:scaling>
          <c:orientation val="minMax"/>
        </c:scaling>
        <c:delete val="1"/>
        <c:axPos val="l"/>
        <c:numFmt formatCode="0" sourceLinked="1"/>
        <c:majorTickMark val="none"/>
        <c:minorTickMark val="none"/>
        <c:tickLblPos val="nextTo"/>
        <c:crossAx val="92664131"/>
        <c:crosses val="autoZero"/>
        <c:crossBetween val="between"/>
      </c:valAx>
      <c:spPr>
        <a:noFill/>
        <a:ln w="635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a:noFill/>
      <a:round/>
    </a:ln>
    <a:effectLst/>
  </c:spPr>
  <c:txPr>
    <a:bodyPr rot="0" vert="horz" wrap="square"/>
    <a:lstStyle/>
    <a:p>
      <a:pPr>
        <a:defRPr lang="en-US" sz="1400" u="none" baseline="0">
          <a:solidFill>
            <a:schemeClr val="accent6">
              <a:lumMod val="50000"/>
            </a:schemeClr>
          </a:solidFill>
          <a:latin typeface="Source Sans Pro"/>
          <a:ea typeface="Source Sans Pro"/>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75000000000001"/>
          <c:y val="9.7000000000000003E-2"/>
          <c:w val="0.81374999999999997"/>
          <c:h val="0.72124999999999995"/>
        </c:manualLayout>
      </c:layout>
      <c:barChart>
        <c:barDir val="col"/>
        <c:grouping val="clustered"/>
        <c:varyColors val="0"/>
        <c:ser>
          <c:idx val="0"/>
          <c:order val="0"/>
          <c:tx>
            <c:v>Utan tiltak (alt blir kjøpt nytt)</c:v>
          </c:tx>
          <c:spPr>
            <a:solidFill>
              <a:schemeClr val="bg2"/>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800" b="1" i="0" u="none" strike="noStrike" kern="1200" baseline="0">
                    <a:solidFill>
                      <a:schemeClr val="bg1"/>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'Innkjøp &amp; effekt'!$AB$38:$AB$51</c:f>
              <c:numCache>
                <c:formatCode>General</c:formatCode>
                <c:ptCount val="14"/>
              </c:numCache>
            </c:numRef>
          </c:cat>
          <c:val>
            <c:numRef>
              <c:f>'Innkjøp &amp; effekt'!$AC$38:$AC$51</c:f>
              <c:numCache>
                <c:formatCode>General</c:formatCode>
                <c:ptCount val="14"/>
              </c:numCache>
            </c:numRef>
          </c:val>
          <c:extLst>
            <c:ext xmlns:c16="http://schemas.microsoft.com/office/drawing/2014/chart" uri="{C3380CC4-5D6E-409C-BE32-E72D297353CC}">
              <c16:uniqueId val="{00000000-5675-4F51-A805-39E510635A49}"/>
            </c:ext>
          </c:extLst>
        </c:ser>
        <c:ser>
          <c:idx val="1"/>
          <c:order val="1"/>
          <c:tx>
            <c:v>Med valde tiltak</c:v>
          </c:tx>
          <c:spPr>
            <a:solidFill>
              <a:schemeClr val="accent2"/>
            </a:solidFill>
            <a:ln w="6350">
              <a:noFill/>
            </a:ln>
            <a:effectLst/>
          </c:spPr>
          <c:invertIfNegative val="0"/>
          <c:dLbls>
            <c:spPr>
              <a:noFill/>
              <a:ln w="6350">
                <a:noFill/>
              </a:ln>
              <a:effectLst/>
            </c:spPr>
            <c:txPr>
              <a:bodyPr rot="0" spcFirstLastPara="1" vertOverflow="ellipsis" vert="horz" wrap="square" lIns="38100" tIns="19050" rIns="38100" bIns="19050" anchor="ctr" anchorCtr="1">
                <a:spAutoFit/>
              </a:bodyPr>
              <a:lstStyle/>
              <a:p>
                <a:pPr algn="ctr">
                  <a:defRPr lang="en-US" sz="1800" b="1" i="0" u="none" strike="noStrike" kern="1200" baseline="0">
                    <a:solidFill>
                      <a:schemeClr val="bg1"/>
                    </a:solidFill>
                    <a:latin typeface="+mn-lt"/>
                    <a:ea typeface="+mn-ea"/>
                    <a:cs typeface="+mn-cs"/>
                  </a:defRPr>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'Innkjøp &amp; effekt'!$AB$38:$AB$51</c:f>
              <c:numCache>
                <c:formatCode>General</c:formatCode>
                <c:ptCount val="14"/>
              </c:numCache>
            </c:numRef>
          </c:cat>
          <c:val>
            <c:numRef>
              <c:f>'Innkjøp &amp; effekt'!$AD$38:$AD$51</c:f>
              <c:numCache>
                <c:formatCode>General</c:formatCode>
                <c:ptCount val="14"/>
              </c:numCache>
            </c:numRef>
          </c:val>
          <c:extLst>
            <c:ext xmlns:c16="http://schemas.microsoft.com/office/drawing/2014/chart" uri="{C3380CC4-5D6E-409C-BE32-E72D297353CC}">
              <c16:uniqueId val="{00000002-5675-4F51-A805-39E510635A49}"/>
            </c:ext>
          </c:extLst>
        </c:ser>
        <c:dLbls>
          <c:showLegendKey val="0"/>
          <c:showVal val="0"/>
          <c:showCatName val="0"/>
          <c:showSerName val="0"/>
          <c:showPercent val="0"/>
          <c:showBubbleSize val="0"/>
        </c:dLbls>
        <c:gapWidth val="219"/>
        <c:overlap val="-21"/>
        <c:axId val="1839307354"/>
        <c:axId val="975791291"/>
      </c:barChart>
      <c:catAx>
        <c:axId val="1839307354"/>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lang="en-US" sz="1800" b="0" i="0" u="none" strike="noStrike" kern="1200" baseline="0">
                <a:solidFill>
                  <a:schemeClr val="bg1"/>
                </a:solidFill>
                <a:latin typeface="+mn-lt"/>
                <a:ea typeface="+mn-ea"/>
                <a:cs typeface="+mn-cs"/>
              </a:defRPr>
            </a:pPr>
            <a:endParaRPr lang="nb-NO"/>
          </a:p>
        </c:txPr>
        <c:crossAx val="975791291"/>
        <c:crosses val="autoZero"/>
        <c:auto val="1"/>
        <c:lblAlgn val="ctr"/>
        <c:lblOffset val="100"/>
        <c:noMultiLvlLbl val="0"/>
      </c:catAx>
      <c:valAx>
        <c:axId val="975791291"/>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839307354"/>
        <c:crosses val="autoZero"/>
        <c:crossBetween val="between"/>
      </c:valAx>
      <c:spPr>
        <a:noFill/>
        <a:ln w="6350">
          <a:noFill/>
        </a:ln>
        <a:effectLst/>
      </c:spPr>
    </c:plotArea>
    <c:legend>
      <c:legendPos val="b"/>
      <c:layout>
        <c:manualLayout>
          <c:xMode val="edge"/>
          <c:yMode val="edge"/>
          <c:x val="0"/>
          <c:y val="0.68899999999999995"/>
          <c:w val="0.1045"/>
          <c:h val="0.19550000000000001"/>
        </c:manualLayout>
      </c:layout>
      <c:overlay val="0"/>
      <c:spPr>
        <a:noFill/>
        <a:ln w="6350">
          <a:noFill/>
        </a:ln>
        <a:effectLst/>
      </c:spPr>
      <c:txPr>
        <a:bodyPr rot="0" spcFirstLastPara="1" vertOverflow="ellipsis" vert="horz" wrap="square" anchor="ctr" anchorCtr="1"/>
        <a:lstStyle/>
        <a:p>
          <a:pPr algn="ctr">
            <a:defRPr lang="en-US" sz="1800" b="0" i="0" u="none" strike="noStrike" kern="1200" baseline="0">
              <a:solidFill>
                <a:schemeClr val="bg1"/>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rot="0" vert="horz" wrap="square"/>
    <a:lstStyle/>
    <a:p>
      <a:pPr>
        <a:defRPr lang="en-US" sz="1200" u="none" baseline="0">
          <a:solidFill>
            <a:schemeClr val="bg1"/>
          </a:solidFill>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6.svg"/><Relationship Id="rId13" Type="http://schemas.openxmlformats.org/officeDocument/2006/relationships/image" Target="../media/image9.png"/><Relationship Id="rId18" Type="http://schemas.openxmlformats.org/officeDocument/2006/relationships/image" Target="../media/image14.svg"/><Relationship Id="rId26" Type="http://schemas.openxmlformats.org/officeDocument/2006/relationships/hyperlink" Target="#'Innkj&#248;p &amp; effekt'!A1"/><Relationship Id="rId3" Type="http://schemas.openxmlformats.org/officeDocument/2006/relationships/image" Target="../media/image2.svg"/><Relationship Id="rId21" Type="http://schemas.openxmlformats.org/officeDocument/2006/relationships/hyperlink" Target="https://anskaffelser.no/form/kontaktskjemaet" TargetMode="External"/><Relationship Id="rId7" Type="http://schemas.openxmlformats.org/officeDocument/2006/relationships/image" Target="../media/image5.png"/><Relationship Id="rId12" Type="http://schemas.openxmlformats.org/officeDocument/2006/relationships/image" Target="../media/image8.svg"/><Relationship Id="rId17" Type="http://schemas.openxmlformats.org/officeDocument/2006/relationships/image" Target="../media/image13.png"/><Relationship Id="rId25" Type="http://schemas.openxmlformats.org/officeDocument/2006/relationships/hyperlink" Target="#Klimatiltak!A1"/><Relationship Id="rId2" Type="http://schemas.openxmlformats.org/officeDocument/2006/relationships/image" Target="../media/image1.png"/><Relationship Id="rId16" Type="http://schemas.openxmlformats.org/officeDocument/2006/relationships/image" Target="../media/image12.svg"/><Relationship Id="rId20" Type="http://schemas.openxmlformats.org/officeDocument/2006/relationships/image" Target="../media/image16.svg"/><Relationship Id="rId1" Type="http://schemas.openxmlformats.org/officeDocument/2006/relationships/hyperlink" Target="#'Ditt klimafotavtrykk'!A1"/><Relationship Id="rId6" Type="http://schemas.openxmlformats.org/officeDocument/2006/relationships/image" Target="../media/image4.svg"/><Relationship Id="rId11" Type="http://schemas.openxmlformats.org/officeDocument/2006/relationships/image" Target="../media/image7.png"/><Relationship Id="rId24" Type="http://schemas.openxmlformats.org/officeDocument/2006/relationships/image" Target="../media/image18.svg"/><Relationship Id="rId5" Type="http://schemas.openxmlformats.org/officeDocument/2006/relationships/image" Target="../media/image3.png"/><Relationship Id="rId15" Type="http://schemas.openxmlformats.org/officeDocument/2006/relationships/image" Target="../media/image11.png"/><Relationship Id="rId23" Type="http://schemas.openxmlformats.org/officeDocument/2006/relationships/image" Target="../media/image17.png"/><Relationship Id="rId10" Type="http://schemas.openxmlformats.org/officeDocument/2006/relationships/hyperlink" Target="#Datagrunnlag!A1"/><Relationship Id="rId19" Type="http://schemas.openxmlformats.org/officeDocument/2006/relationships/image" Target="../media/image15.png"/><Relationship Id="rId4" Type="http://schemas.openxmlformats.org/officeDocument/2006/relationships/hyperlink" Target="#Intro!A1"/><Relationship Id="rId9" Type="http://schemas.openxmlformats.org/officeDocument/2006/relationships/hyperlink" Target="https://anskaffelser.no/verktoy/analyseverktoy/effektkalkulator-ikt-anskaffelser" TargetMode="External"/><Relationship Id="rId14" Type="http://schemas.openxmlformats.org/officeDocument/2006/relationships/image" Target="../media/image10.svg"/><Relationship Id="rId22" Type="http://schemas.openxmlformats.org/officeDocument/2006/relationships/hyperlink" Target="https://anskaffelser.no/hva-skal-du-kjope/it/it-utstyr/miljohensyn-ved-kjop-av-it-utstyr"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24.svg"/><Relationship Id="rId13" Type="http://schemas.openxmlformats.org/officeDocument/2006/relationships/image" Target="../media/image28.svg"/><Relationship Id="rId18" Type="http://schemas.openxmlformats.org/officeDocument/2006/relationships/hyperlink" Target="https://anskaffelser.no/verktoy/analyseverktoy/effektkalkulator-ikt-anskaffelser" TargetMode="External"/><Relationship Id="rId26" Type="http://schemas.openxmlformats.org/officeDocument/2006/relationships/hyperlink" Target="#'Ditt klimafotavtrykk'!A1"/><Relationship Id="rId3" Type="http://schemas.openxmlformats.org/officeDocument/2006/relationships/image" Target="../media/image20.svg"/><Relationship Id="rId21" Type="http://schemas.openxmlformats.org/officeDocument/2006/relationships/image" Target="../media/image2.svg"/><Relationship Id="rId7" Type="http://schemas.openxmlformats.org/officeDocument/2006/relationships/image" Target="../media/image23.png"/><Relationship Id="rId12" Type="http://schemas.openxmlformats.org/officeDocument/2006/relationships/image" Target="../media/image27.png"/><Relationship Id="rId17" Type="http://schemas.openxmlformats.org/officeDocument/2006/relationships/image" Target="../media/image6.svg"/><Relationship Id="rId25" Type="http://schemas.openxmlformats.org/officeDocument/2006/relationships/image" Target="../media/image34.svg"/><Relationship Id="rId2" Type="http://schemas.openxmlformats.org/officeDocument/2006/relationships/image" Target="../media/image19.png"/><Relationship Id="rId16" Type="http://schemas.openxmlformats.org/officeDocument/2006/relationships/image" Target="../media/image5.png"/><Relationship Id="rId20" Type="http://schemas.openxmlformats.org/officeDocument/2006/relationships/image" Target="../media/image1.png"/><Relationship Id="rId29" Type="http://schemas.openxmlformats.org/officeDocument/2006/relationships/hyperlink" Target="#Intro!A1"/><Relationship Id="rId1" Type="http://schemas.openxmlformats.org/officeDocument/2006/relationships/chart" Target="../charts/chart1.xml"/><Relationship Id="rId6" Type="http://schemas.openxmlformats.org/officeDocument/2006/relationships/hyperlink" Target="#'Ditt klimafotavtrykk'!A35"/><Relationship Id="rId11" Type="http://schemas.openxmlformats.org/officeDocument/2006/relationships/image" Target="../media/image26.svg"/><Relationship Id="rId24" Type="http://schemas.openxmlformats.org/officeDocument/2006/relationships/image" Target="../media/image33.png"/><Relationship Id="rId5" Type="http://schemas.openxmlformats.org/officeDocument/2006/relationships/image" Target="../media/image22.svg"/><Relationship Id="rId15" Type="http://schemas.openxmlformats.org/officeDocument/2006/relationships/image" Target="../media/image30.svg"/><Relationship Id="rId23" Type="http://schemas.openxmlformats.org/officeDocument/2006/relationships/image" Target="../media/image32.svg"/><Relationship Id="rId28" Type="http://schemas.openxmlformats.org/officeDocument/2006/relationships/hyperlink" Target="#'Innkj&#248;p &amp; effekt'!A1"/><Relationship Id="rId10" Type="http://schemas.openxmlformats.org/officeDocument/2006/relationships/image" Target="../media/image25.png"/><Relationship Id="rId19" Type="http://schemas.openxmlformats.org/officeDocument/2006/relationships/hyperlink" Target="#Datagrunnlag!A1"/><Relationship Id="rId31" Type="http://schemas.openxmlformats.org/officeDocument/2006/relationships/image" Target="../media/image4.svg"/><Relationship Id="rId4" Type="http://schemas.openxmlformats.org/officeDocument/2006/relationships/image" Target="../media/image21.png"/><Relationship Id="rId9" Type="http://schemas.openxmlformats.org/officeDocument/2006/relationships/hyperlink" Target="#'Ditt klimafotavtrykk'!A80"/><Relationship Id="rId14" Type="http://schemas.openxmlformats.org/officeDocument/2006/relationships/image" Target="../media/image29.png"/><Relationship Id="rId22" Type="http://schemas.openxmlformats.org/officeDocument/2006/relationships/image" Target="../media/image31.png"/><Relationship Id="rId27" Type="http://schemas.openxmlformats.org/officeDocument/2006/relationships/hyperlink" Target="#Klimatiltak!A1"/><Relationship Id="rId30"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https://anskaffelser.no/verktoy/analyseverktoy/effektkalkulator-ikt-anskaffelser" TargetMode="External"/><Relationship Id="rId13" Type="http://schemas.openxmlformats.org/officeDocument/2006/relationships/image" Target="../media/image8.svg"/><Relationship Id="rId18" Type="http://schemas.openxmlformats.org/officeDocument/2006/relationships/hyperlink" Target="#'Ditt klimafotavtrykk'!A1"/><Relationship Id="rId3" Type="http://schemas.openxmlformats.org/officeDocument/2006/relationships/image" Target="../media/image36.svg"/><Relationship Id="rId21" Type="http://schemas.openxmlformats.org/officeDocument/2006/relationships/hyperlink" Target="#Intro!A1"/><Relationship Id="rId7" Type="http://schemas.openxmlformats.org/officeDocument/2006/relationships/image" Target="../media/image6.svg"/><Relationship Id="rId12" Type="http://schemas.openxmlformats.org/officeDocument/2006/relationships/image" Target="../media/image7.png"/><Relationship Id="rId17" Type="http://schemas.openxmlformats.org/officeDocument/2006/relationships/chart" Target="../charts/chart3.xml"/><Relationship Id="rId2" Type="http://schemas.openxmlformats.org/officeDocument/2006/relationships/image" Target="../media/image35.png"/><Relationship Id="rId16" Type="http://schemas.openxmlformats.org/officeDocument/2006/relationships/image" Target="../media/image18.svg"/><Relationship Id="rId20" Type="http://schemas.openxmlformats.org/officeDocument/2006/relationships/hyperlink" Target="#'Innkj&#248;p &amp; effekt'!A1"/><Relationship Id="rId1" Type="http://schemas.openxmlformats.org/officeDocument/2006/relationships/chart" Target="../charts/chart2.xml"/><Relationship Id="rId6" Type="http://schemas.openxmlformats.org/officeDocument/2006/relationships/image" Target="../media/image5.png"/><Relationship Id="rId11" Type="http://schemas.openxmlformats.org/officeDocument/2006/relationships/image" Target="../media/image2.svg"/><Relationship Id="rId5" Type="http://schemas.openxmlformats.org/officeDocument/2006/relationships/image" Target="../media/image38.svg"/><Relationship Id="rId15" Type="http://schemas.openxmlformats.org/officeDocument/2006/relationships/image" Target="../media/image17.png"/><Relationship Id="rId23" Type="http://schemas.openxmlformats.org/officeDocument/2006/relationships/image" Target="../media/image4.svg"/><Relationship Id="rId10" Type="http://schemas.openxmlformats.org/officeDocument/2006/relationships/image" Target="../media/image1.png"/><Relationship Id="rId19" Type="http://schemas.openxmlformats.org/officeDocument/2006/relationships/hyperlink" Target="#Klimatiltak!A1"/><Relationship Id="rId4" Type="http://schemas.openxmlformats.org/officeDocument/2006/relationships/image" Target="../media/image37.png"/><Relationship Id="rId9" Type="http://schemas.openxmlformats.org/officeDocument/2006/relationships/hyperlink" Target="#Datagrunnlag!A1"/><Relationship Id="rId14" Type="http://schemas.openxmlformats.org/officeDocument/2006/relationships/hyperlink" Target="https://anskaffelser.no/hva-skal-du-kjope/it/it-utstyr/miljohensyn-ved-kjop-av-it-utstyr" TargetMode="External"/><Relationship Id="rId22"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8.svg"/><Relationship Id="rId13" Type="http://schemas.openxmlformats.org/officeDocument/2006/relationships/image" Target="../media/image29.png"/><Relationship Id="rId18" Type="http://schemas.openxmlformats.org/officeDocument/2006/relationships/hyperlink" Target="#Datagrunnlag!A1"/><Relationship Id="rId26" Type="http://schemas.openxmlformats.org/officeDocument/2006/relationships/image" Target="../media/image19.png"/><Relationship Id="rId3" Type="http://schemas.openxmlformats.org/officeDocument/2006/relationships/hyperlink" Target="#'Innkj&#248;p &amp; effekt'!A49"/><Relationship Id="rId21" Type="http://schemas.openxmlformats.org/officeDocument/2006/relationships/image" Target="../media/image7.png"/><Relationship Id="rId7" Type="http://schemas.openxmlformats.org/officeDocument/2006/relationships/image" Target="../media/image27.png"/><Relationship Id="rId12" Type="http://schemas.openxmlformats.org/officeDocument/2006/relationships/image" Target="../media/image40.svg"/><Relationship Id="rId17" Type="http://schemas.openxmlformats.org/officeDocument/2006/relationships/hyperlink" Target="https://anskaffelser.no/verktoy/analyseverktoy/effektkalkulator-ikt-anskaffelser" TargetMode="External"/><Relationship Id="rId25" Type="http://schemas.openxmlformats.org/officeDocument/2006/relationships/chart" Target="../charts/chart4.xml"/><Relationship Id="rId33" Type="http://schemas.openxmlformats.org/officeDocument/2006/relationships/image" Target="../media/image4.svg"/><Relationship Id="rId2" Type="http://schemas.openxmlformats.org/officeDocument/2006/relationships/image" Target="../media/image34.svg"/><Relationship Id="rId16" Type="http://schemas.openxmlformats.org/officeDocument/2006/relationships/image" Target="../media/image6.svg"/><Relationship Id="rId20" Type="http://schemas.openxmlformats.org/officeDocument/2006/relationships/image" Target="../media/image2.svg"/><Relationship Id="rId29" Type="http://schemas.openxmlformats.org/officeDocument/2006/relationships/hyperlink" Target="#Klimatiltak!A1"/><Relationship Id="rId1" Type="http://schemas.openxmlformats.org/officeDocument/2006/relationships/image" Target="../media/image33.png"/><Relationship Id="rId6" Type="http://schemas.openxmlformats.org/officeDocument/2006/relationships/hyperlink" Target="#'Innkj&#248;p &amp; effekt'!A99"/><Relationship Id="rId11" Type="http://schemas.openxmlformats.org/officeDocument/2006/relationships/image" Target="../media/image39.png"/><Relationship Id="rId24" Type="http://schemas.openxmlformats.org/officeDocument/2006/relationships/image" Target="../media/image36.svg"/><Relationship Id="rId32" Type="http://schemas.openxmlformats.org/officeDocument/2006/relationships/image" Target="../media/image3.png"/><Relationship Id="rId5" Type="http://schemas.openxmlformats.org/officeDocument/2006/relationships/image" Target="../media/image24.svg"/><Relationship Id="rId15" Type="http://schemas.openxmlformats.org/officeDocument/2006/relationships/image" Target="../media/image5.png"/><Relationship Id="rId23" Type="http://schemas.openxmlformats.org/officeDocument/2006/relationships/image" Target="../media/image35.png"/><Relationship Id="rId28" Type="http://schemas.openxmlformats.org/officeDocument/2006/relationships/hyperlink" Target="#'Ditt klimafotavtrykk'!A1"/><Relationship Id="rId10" Type="http://schemas.openxmlformats.org/officeDocument/2006/relationships/image" Target="../media/image26.svg"/><Relationship Id="rId19" Type="http://schemas.openxmlformats.org/officeDocument/2006/relationships/image" Target="../media/image1.png"/><Relationship Id="rId31" Type="http://schemas.openxmlformats.org/officeDocument/2006/relationships/hyperlink" Target="#Intro!A1"/><Relationship Id="rId4" Type="http://schemas.openxmlformats.org/officeDocument/2006/relationships/image" Target="../media/image23.png"/><Relationship Id="rId9" Type="http://schemas.openxmlformats.org/officeDocument/2006/relationships/image" Target="../media/image25.png"/><Relationship Id="rId14" Type="http://schemas.openxmlformats.org/officeDocument/2006/relationships/image" Target="../media/image30.svg"/><Relationship Id="rId22" Type="http://schemas.openxmlformats.org/officeDocument/2006/relationships/image" Target="../media/image8.svg"/><Relationship Id="rId27" Type="http://schemas.openxmlformats.org/officeDocument/2006/relationships/image" Target="../media/image20.svg"/><Relationship Id="rId30" Type="http://schemas.openxmlformats.org/officeDocument/2006/relationships/hyperlink" Target="#'Innkj&#248;p &amp; effekt'!A1"/></Relationships>
</file>

<file path=xl/drawings/_rels/drawing5.xml.rels><?xml version="1.0" encoding="UTF-8" standalone="yes"?>
<Relationships xmlns="http://schemas.openxmlformats.org/package/2006/relationships"><Relationship Id="rId8" Type="http://schemas.openxmlformats.org/officeDocument/2006/relationships/image" Target="../media/image41.png"/><Relationship Id="rId13" Type="http://schemas.openxmlformats.org/officeDocument/2006/relationships/image" Target="../media/image7.png"/><Relationship Id="rId18" Type="http://schemas.openxmlformats.org/officeDocument/2006/relationships/image" Target="../media/image44.svg"/><Relationship Id="rId3" Type="http://schemas.openxmlformats.org/officeDocument/2006/relationships/image" Target="../media/image15.png"/><Relationship Id="rId21" Type="http://schemas.openxmlformats.org/officeDocument/2006/relationships/hyperlink" Target="#'Innkj&#248;p &amp; effekt'!A1"/><Relationship Id="rId7" Type="http://schemas.openxmlformats.org/officeDocument/2006/relationships/image" Target="../media/image2.svg"/><Relationship Id="rId12" Type="http://schemas.openxmlformats.org/officeDocument/2006/relationships/hyperlink" Target="https://anskaffelser.no/verktoy/analyseverktoy/effektkalkulator-ikt-anskaffelser" TargetMode="External"/><Relationship Id="rId17" Type="http://schemas.openxmlformats.org/officeDocument/2006/relationships/image" Target="../media/image43.png"/><Relationship Id="rId25" Type="http://schemas.openxmlformats.org/officeDocument/2006/relationships/image" Target="../media/image4.svg"/><Relationship Id="rId2" Type="http://schemas.openxmlformats.org/officeDocument/2006/relationships/image" Target="../media/image12.svg"/><Relationship Id="rId16" Type="http://schemas.openxmlformats.org/officeDocument/2006/relationships/image" Target="../media/image14.svg"/><Relationship Id="rId20" Type="http://schemas.openxmlformats.org/officeDocument/2006/relationships/hyperlink" Target="#Klimatiltak!A1"/><Relationship Id="rId1" Type="http://schemas.openxmlformats.org/officeDocument/2006/relationships/image" Target="../media/image11.png"/><Relationship Id="rId6" Type="http://schemas.openxmlformats.org/officeDocument/2006/relationships/image" Target="../media/image1.png"/><Relationship Id="rId11" Type="http://schemas.openxmlformats.org/officeDocument/2006/relationships/image" Target="../media/image6.svg"/><Relationship Id="rId24" Type="http://schemas.openxmlformats.org/officeDocument/2006/relationships/image" Target="../media/image3.png"/><Relationship Id="rId5" Type="http://schemas.openxmlformats.org/officeDocument/2006/relationships/hyperlink" Target="https://anskaffelser.no/form/kontaktskjemaet" TargetMode="External"/><Relationship Id="rId15" Type="http://schemas.openxmlformats.org/officeDocument/2006/relationships/image" Target="../media/image13.png"/><Relationship Id="rId23" Type="http://schemas.openxmlformats.org/officeDocument/2006/relationships/hyperlink" Target="#Intro!A1"/><Relationship Id="rId10" Type="http://schemas.openxmlformats.org/officeDocument/2006/relationships/image" Target="../media/image5.png"/><Relationship Id="rId19" Type="http://schemas.openxmlformats.org/officeDocument/2006/relationships/hyperlink" Target="#'Ditt klimafotavtrykk'!A1"/><Relationship Id="rId4" Type="http://schemas.openxmlformats.org/officeDocument/2006/relationships/image" Target="../media/image16.svg"/><Relationship Id="rId9" Type="http://schemas.openxmlformats.org/officeDocument/2006/relationships/image" Target="../media/image42.svg"/><Relationship Id="rId14" Type="http://schemas.openxmlformats.org/officeDocument/2006/relationships/image" Target="../media/image8.svg"/><Relationship Id="rId22" Type="http://schemas.openxmlformats.org/officeDocument/2006/relationships/hyperlink" Target="#Datagrunnlag!A1"/></Relationships>
</file>

<file path=xl/drawings/drawing1.xml><?xml version="1.0" encoding="utf-8"?>
<xdr:wsDr xmlns:xdr="http://schemas.openxmlformats.org/drawingml/2006/spreadsheetDrawing" xmlns:a="http://schemas.openxmlformats.org/drawingml/2006/main">
  <xdr:twoCellAnchor>
    <xdr:from>
      <xdr:col>1</xdr:col>
      <xdr:colOff>222250</xdr:colOff>
      <xdr:row>2</xdr:row>
      <xdr:rowOff>40217</xdr:rowOff>
    </xdr:from>
    <xdr:to>
      <xdr:col>16</xdr:col>
      <xdr:colOff>158750</xdr:colOff>
      <xdr:row>6</xdr:row>
      <xdr:rowOff>12700</xdr:rowOff>
    </xdr:to>
    <xdr:sp macro="" textlink="">
      <xdr:nvSpPr>
        <xdr:cNvPr id="2" name="TekstSylinder 30">
          <a:extLst>
            <a:ext uri="{FF2B5EF4-FFF2-40B4-BE49-F238E27FC236}">
              <a16:creationId xmlns:a16="http://schemas.microsoft.com/office/drawing/2014/main" id="{6887741D-ADA4-4CFF-A749-B11728AA47DB}"/>
            </a:ext>
          </a:extLst>
        </xdr:cNvPr>
        <xdr:cNvSpPr txBox="1"/>
      </xdr:nvSpPr>
      <xdr:spPr>
        <a:xfrm>
          <a:off x="1228725" y="1552575"/>
          <a:ext cx="10934700"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800" b="1" i="0" u="none" baseline="0">
              <a:solidFill>
                <a:srgbClr val="00446D"/>
              </a:solidFill>
              <a:latin typeface="Source Sans Pro"/>
              <a:ea typeface="Source Sans Pro"/>
            </a:rPr>
            <a:t>Effektkalkulator for IKT-utstyr</a:t>
          </a:r>
        </a:p>
      </xdr:txBody>
    </xdr:sp>
    <xdr:clientData/>
  </xdr:twoCellAnchor>
  <xdr:twoCellAnchor>
    <xdr:from>
      <xdr:col>1</xdr:col>
      <xdr:colOff>219075</xdr:colOff>
      <xdr:row>6</xdr:row>
      <xdr:rowOff>162560</xdr:rowOff>
    </xdr:from>
    <xdr:to>
      <xdr:col>19</xdr:col>
      <xdr:colOff>495935</xdr:colOff>
      <xdr:row>12</xdr:row>
      <xdr:rowOff>127000</xdr:rowOff>
    </xdr:to>
    <xdr:sp macro="" textlink="">
      <xdr:nvSpPr>
        <xdr:cNvPr id="3" name="TekstSylinder 2">
          <a:extLst>
            <a:ext uri="{FF2B5EF4-FFF2-40B4-BE49-F238E27FC236}">
              <a16:creationId xmlns:a16="http://schemas.microsoft.com/office/drawing/2014/main" id="{163AEA55-3B4E-42DD-AE98-B2EF556F2E1B}"/>
            </a:ext>
          </a:extLst>
        </xdr:cNvPr>
        <xdr:cNvSpPr txBox="1"/>
      </xdr:nvSpPr>
      <xdr:spPr>
        <a:xfrm>
          <a:off x="1228725" y="2438400"/>
          <a:ext cx="13477875" cy="110490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indent="0" algn="l"/>
          <a:r>
            <a:rPr lang="en-US" sz="2400" b="1" i="0" u="none" baseline="0">
              <a:solidFill>
                <a:srgbClr val="00446D"/>
              </a:solidFill>
              <a:latin typeface="Source Sans Pro"/>
              <a:ea typeface="Source Sans Pro"/>
            </a:rPr>
            <a:t>Eit verktøy for å gjennomføre kostnadseffektive klimatiltak i IKT-anskaffingane dine</a:t>
          </a:r>
        </a:p>
      </xdr:txBody>
    </xdr:sp>
    <xdr:clientData/>
  </xdr:twoCellAnchor>
  <xdr:twoCellAnchor>
    <xdr:from>
      <xdr:col>1</xdr:col>
      <xdr:colOff>200304</xdr:colOff>
      <xdr:row>19</xdr:row>
      <xdr:rowOff>0</xdr:rowOff>
    </xdr:from>
    <xdr:to>
      <xdr:col>10</xdr:col>
      <xdr:colOff>123829</xdr:colOff>
      <xdr:row>46</xdr:row>
      <xdr:rowOff>169912</xdr:rowOff>
    </xdr:to>
    <xdr:sp macro="" textlink="" fLocksText="0">
      <xdr:nvSpPr>
        <xdr:cNvPr id="5" name="Avrundet rektangel 40">
          <a:extLst>
            <a:ext uri="{FF2B5EF4-FFF2-40B4-BE49-F238E27FC236}">
              <a16:creationId xmlns:a16="http://schemas.microsoft.com/office/drawing/2014/main" id="{49D5ECA4-78F5-44EE-8E7B-9908DB2A2D6D}"/>
            </a:ext>
          </a:extLst>
        </xdr:cNvPr>
        <xdr:cNvSpPr/>
      </xdr:nvSpPr>
      <xdr:spPr>
        <a:xfrm>
          <a:off x="1209675" y="5800725"/>
          <a:ext cx="6524625" cy="5314950"/>
        </a:xfrm>
        <a:prstGeom prst="roundRect">
          <a:avLst>
            <a:gd name="adj" fmla="val 5856"/>
          </a:avLst>
        </a:prstGeom>
        <a:solidFill>
          <a:srgbClr val="FFF8E7"/>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188720" rIns="91440" bIns="45720" numCol="1" rtlCol="0" fromWordArt="0" anchor="t" anchorCtr="0">
          <a:prstTxWarp prst="textNoShape">
            <a:avLst/>
          </a:prstTxWarp>
          <a:noAutofit/>
        </a:bodyPr>
        <a:lstStyle/>
        <a:p>
          <a:pPr rtl="0" fontAlgn="base"/>
          <a:endParaRPr lang="nb-NO" sz="2400" b="0" i="0" u="none" baseline="0">
            <a:solidFill>
              <a:schemeClr val="tx2"/>
            </a:solidFill>
            <a:effectLst/>
            <a:latin typeface="+mn-lt"/>
            <a:ea typeface="+mn-ea"/>
            <a:cs typeface="+mn-cs"/>
          </a:endParaRPr>
        </a:p>
        <a:p>
          <a:pPr>
            <a:defRPr lang="nb-NO" sz="2400" b="0" i="0" u="none" baseline="0">
              <a:solidFill>
                <a:srgbClr val="012A4C"/>
              </a:solidFill>
              <a:effectLst/>
              <a:latin typeface="Source Sans Pro"/>
              <a:ea typeface="Source Sans Pro"/>
            </a:defRPr>
          </a:pPr>
          <a:endParaRPr/>
        </a:p>
        <a:p>
          <a:pPr>
            <a:defRPr lang="nb-NO" sz="2400" b="0" i="0" u="none" baseline="0">
              <a:solidFill>
                <a:srgbClr val="012A4C"/>
              </a:solidFill>
              <a:effectLst/>
              <a:latin typeface="Source Sans Pro"/>
              <a:ea typeface="Source Sans Pro"/>
            </a:defRPr>
          </a:pPr>
          <a:endParaRPr/>
        </a:p>
        <a:p>
          <a:pPr>
            <a:defRPr lang="nb-NO" sz="2400" b="0" i="0" u="none" baseline="0">
              <a:solidFill>
                <a:srgbClr val="012A4C"/>
              </a:solidFill>
              <a:effectLst/>
              <a:latin typeface="Source Sans Pro"/>
              <a:ea typeface="Source Sans Pro"/>
            </a:defRPr>
          </a:pPr>
          <a:r>
            <a:rPr lang="nb-NO" sz="2400" b="0" i="0" u="none" baseline="0">
              <a:solidFill>
                <a:srgbClr val="012A4C"/>
              </a:solidFill>
              <a:effectLst/>
              <a:latin typeface="Source Sans Pro"/>
              <a:ea typeface="Source Sans Pro"/>
            </a:rPr>
            <a:t>Fana "Klimafotavtrykket ditt" gjev deg ei oversikt over </a:t>
          </a:r>
          <a:r>
            <a:rPr lang="nb-NO" sz="2400" b="1" i="0" u="none" baseline="0">
              <a:solidFill>
                <a:srgbClr val="012A4C"/>
              </a:solidFill>
              <a:effectLst/>
              <a:latin typeface="Source Sans Pro"/>
              <a:ea typeface="Source Sans Pro"/>
            </a:rPr>
            <a:t>fotavtrykket til eksisterande IKT-utstyr</a:t>
          </a:r>
          <a:r>
            <a:rPr lang="nb-NO" sz="2400" b="0" i="0" u="none" baseline="0">
              <a:solidFill>
                <a:srgbClr val="012A4C"/>
              </a:solidFill>
              <a:effectLst/>
              <a:latin typeface="Source Sans Pro"/>
              <a:ea typeface="Source Sans Pro"/>
            </a:rPr>
            <a:t> i verksemda di.</a:t>
          </a:r>
          <a:r>
            <a:rPr lang="nb-NO" sz="2400" b="0" i="0" u="none" baseline="0">
              <a:solidFill>
                <a:schemeClr val="tx2"/>
              </a:solidFill>
              <a:effectLst/>
              <a:latin typeface="+mn-lt"/>
              <a:ea typeface="+mn-ea"/>
              <a:cs typeface="+mn-cs"/>
            </a:rPr>
            <a:t> </a:t>
          </a:r>
        </a:p>
        <a:p>
          <a:pPr>
            <a:defRPr lang="nb-NO" sz="2400" b="0" i="0" u="none" baseline="0">
              <a:solidFill>
                <a:schemeClr val="tx2"/>
              </a:solidFill>
              <a:effectLst/>
              <a:latin typeface="+mn-lt"/>
              <a:ea typeface="+mn-ea"/>
              <a:cs typeface="+mn-cs"/>
            </a:defRPr>
          </a:pPr>
          <a:endParaRPr/>
        </a:p>
      </xdr:txBody>
    </xdr:sp>
    <xdr:clientData/>
  </xdr:twoCellAnchor>
  <xdr:twoCellAnchor>
    <xdr:from>
      <xdr:col>10</xdr:col>
      <xdr:colOff>448972</xdr:colOff>
      <xdr:row>19</xdr:row>
      <xdr:rowOff>0</xdr:rowOff>
    </xdr:from>
    <xdr:to>
      <xdr:col>19</xdr:col>
      <xdr:colOff>371248</xdr:colOff>
      <xdr:row>46</xdr:row>
      <xdr:rowOff>169912</xdr:rowOff>
    </xdr:to>
    <xdr:sp macro="" textlink="" fLocksText="0">
      <xdr:nvSpPr>
        <xdr:cNvPr id="6" name="Avrundet rektangel 67">
          <a:extLst>
            <a:ext uri="{FF2B5EF4-FFF2-40B4-BE49-F238E27FC236}">
              <a16:creationId xmlns:a16="http://schemas.microsoft.com/office/drawing/2014/main" id="{3105A97D-CA89-4115-B304-B188D6412BB2}"/>
            </a:ext>
          </a:extLst>
        </xdr:cNvPr>
        <xdr:cNvSpPr/>
      </xdr:nvSpPr>
      <xdr:spPr>
        <a:xfrm>
          <a:off x="8058150" y="5800725"/>
          <a:ext cx="6524625" cy="5314950"/>
        </a:xfrm>
        <a:prstGeom prst="roundRect">
          <a:avLst>
            <a:gd name="adj" fmla="val 5856"/>
          </a:avLst>
        </a:prstGeom>
        <a:solidFill>
          <a:schemeClr val="bg2">
            <a:alpha val="37356"/>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457200" tIns="1188720" rIns="91440" bIns="45720" numCol="1" rtlCol="0" fromWordArt="0" anchor="t" anchorCtr="0">
          <a:prstTxWarp prst="textNoShape">
            <a:avLst/>
          </a:prstTxWarp>
          <a:noAutofit/>
        </a:bodyPr>
        <a:lstStyle/>
        <a:p>
          <a:pPr rtl="0" fontAlgn="base"/>
          <a:endParaRPr lang="nb-NO" sz="2400" b="0" i="0" u="none" baseline="0">
            <a:solidFill>
              <a:schemeClr val="accent6">
                <a:lumMod val="50000"/>
              </a:schemeClr>
            </a:solidFill>
            <a:effectLst/>
            <a:latin typeface="+mn-lt"/>
            <a:ea typeface="+mn-ea"/>
            <a:cs typeface="+mn-cs"/>
          </a:endParaRPr>
        </a:p>
        <a:p>
          <a:pPr>
            <a:defRPr lang="nb-NO" sz="2400" b="0" i="0" u="none" baseline="0">
              <a:solidFill>
                <a:srgbClr val="002E49"/>
              </a:solidFill>
              <a:effectLst/>
              <a:latin typeface="Source Sans Pro"/>
              <a:ea typeface="Source Sans Pro"/>
            </a:defRPr>
          </a:pPr>
          <a:endParaRPr/>
        </a:p>
        <a:p>
          <a:pPr>
            <a:defRPr lang="nb-NO" sz="2400" b="0" i="0" u="none" baseline="0">
              <a:solidFill>
                <a:srgbClr val="002E49"/>
              </a:solidFill>
              <a:effectLst/>
              <a:latin typeface="Source Sans Pro"/>
              <a:ea typeface="Source Sans Pro"/>
            </a:defRPr>
          </a:pPr>
          <a:r>
            <a:rPr lang="nb-NO" sz="2400" b="0" i="0" u="none" baseline="0">
              <a:solidFill>
                <a:srgbClr val="002E49"/>
              </a:solidFill>
              <a:effectLst/>
              <a:latin typeface="Source Sans Pro"/>
              <a:ea typeface="Source Sans Pro"/>
            </a:rPr>
            <a:t>Fana "Klimatiltak" gjev deg høve til å </a:t>
          </a:r>
          <a:r>
            <a:rPr lang="nb-NO" sz="2400" b="1" i="0" u="none" baseline="0">
              <a:solidFill>
                <a:srgbClr val="002E49"/>
              </a:solidFill>
              <a:effectLst/>
              <a:latin typeface="Source Sans Pro"/>
              <a:ea typeface="Source Sans Pro"/>
            </a:rPr>
            <a:t>utforske ulike tiltak</a:t>
          </a:r>
          <a:r>
            <a:rPr lang="nb-NO" sz="2400" b="0" i="0" u="none" baseline="0">
              <a:solidFill>
                <a:srgbClr val="002E49"/>
              </a:solidFill>
              <a:effectLst/>
              <a:latin typeface="Source Sans Pro"/>
              <a:ea typeface="Source Sans Pro"/>
            </a:rPr>
            <a:t> innanfor IKT-utstyr og kan brukast til å vurdere kva for nokre tiltak du sjølv vil implementere. </a:t>
          </a:r>
        </a:p>
      </xdr:txBody>
    </xdr:sp>
    <xdr:clientData/>
  </xdr:twoCellAnchor>
  <xdr:twoCellAnchor>
    <xdr:from>
      <xdr:col>1</xdr:col>
      <xdr:colOff>562226</xdr:colOff>
      <xdr:row>41</xdr:row>
      <xdr:rowOff>24538</xdr:rowOff>
    </xdr:from>
    <xdr:to>
      <xdr:col>9</xdr:col>
      <xdr:colOff>468510</xdr:colOff>
      <xdr:row>44</xdr:row>
      <xdr:rowOff>51208</xdr:rowOff>
    </xdr:to>
    <xdr:grpSp>
      <xdr:nvGrpSpPr>
        <xdr:cNvPr id="7" name="Gruppe 6">
          <a:hlinkClick xmlns:r="http://schemas.openxmlformats.org/officeDocument/2006/relationships" r:id="rId1"/>
          <a:extLst>
            <a:ext uri="{FF2B5EF4-FFF2-40B4-BE49-F238E27FC236}">
              <a16:creationId xmlns:a16="http://schemas.microsoft.com/office/drawing/2014/main" id="{42548272-B6B4-496F-982B-022A5B404AA8}"/>
            </a:ext>
            <a:ext uri="{C183D7F6-B498-43B3-948B-1728B52AA6E4}">
              <adec:decorative xmlns:adec="http://schemas.microsoft.com/office/drawing/2017/decorative" val="1"/>
            </a:ext>
          </a:extLst>
        </xdr:cNvPr>
        <xdr:cNvGrpSpPr>
          <a:grpSpLocks noChangeAspect="1"/>
        </xdr:cNvGrpSpPr>
      </xdr:nvGrpSpPr>
      <xdr:grpSpPr>
        <a:xfrm>
          <a:off x="1592196" y="9482228"/>
          <a:ext cx="5879094" cy="558165"/>
          <a:chOff x="1478017" y="6610852"/>
          <a:chExt cx="5494284" cy="598171"/>
        </a:xfrm>
      </xdr:grpSpPr>
      <xdr:sp macro="" textlink="">
        <xdr:nvSpPr>
          <xdr:cNvPr id="8" name="Avrundet rektangel 33">
            <a:extLst>
              <a:ext uri="{FF2B5EF4-FFF2-40B4-BE49-F238E27FC236}">
                <a16:creationId xmlns:a16="http://schemas.microsoft.com/office/drawing/2014/main" id="{3EFCB864-F684-76B4-68D6-149CE6A8D677}"/>
              </a:ext>
            </a:extLst>
          </xdr:cNvPr>
          <xdr:cNvSpPr/>
        </xdr:nvSpPr>
        <xdr:spPr>
          <a:xfrm>
            <a:off x="1478017" y="6610852"/>
            <a:ext cx="5494284" cy="598171"/>
          </a:xfrm>
          <a:prstGeom prst="roundRect">
            <a:avLst>
              <a:gd name="adj" fmla="val 50000"/>
            </a:avLst>
          </a:prstGeom>
          <a:solidFill>
            <a:schemeClr val="accent1">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45720" rIns="91440" bIns="45720" numCol="1" rtlCol="0" fromWordArt="0" anchor="ctr" anchorCtr="0">
            <a:prstTxWarp prst="textNoShape">
              <a:avLst/>
            </a:prstTxWarp>
            <a:noAutofit/>
          </a:bodyPr>
          <a:lstStyle/>
          <a:p>
            <a:pPr algn="l"/>
            <a:r>
              <a:rPr lang="nb-NO" sz="2400" b="1" i="0" u="none" baseline="0" dirty="0" err="1">
                <a:solidFill>
                  <a:srgbClr val="FFFFFF"/>
                </a:solidFill>
                <a:latin typeface="Source Sans Pro"/>
                <a:ea typeface="Source Sans Pro"/>
              </a:rPr>
              <a:t>Klimafotavtrykket ditt</a:t>
            </a:r>
            <a:endParaRPr lang="nb-NO" sz="2000" b="1" dirty="0" err="1">
              <a:solidFill>
                <a:schemeClr val="bg1"/>
              </a:solidFill>
            </a:endParaRPr>
          </a:p>
        </xdr:txBody>
      </xdr:sp>
      <xdr:pic>
        <xdr:nvPicPr>
          <xdr:cNvPr id="9" name="Grafikk 51">
            <a:extLst>
              <a:ext uri="{FF2B5EF4-FFF2-40B4-BE49-F238E27FC236}">
                <a16:creationId xmlns:a16="http://schemas.microsoft.com/office/drawing/2014/main" id="{C1434FF3-D988-074A-21E3-81A287B1F210}"/>
              </a:ext>
            </a:extLst>
          </xdr:cNvPr>
          <xdr:cNvPicPr>
            <a:picLocks/>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581505" y="6738021"/>
            <a:ext cx="170929" cy="348494"/>
          </a:xfrm>
          <a:prstGeom prst="rect">
            <a:avLst/>
          </a:prstGeom>
        </xdr:spPr>
      </xdr:pic>
    </xdr:grpSp>
    <xdr:clientData/>
  </xdr:twoCellAnchor>
  <xdr:twoCellAnchor>
    <xdr:from>
      <xdr:col>1</xdr:col>
      <xdr:colOff>204414</xdr:colOff>
      <xdr:row>14</xdr:row>
      <xdr:rowOff>440507</xdr:rowOff>
    </xdr:from>
    <xdr:to>
      <xdr:col>21</xdr:col>
      <xdr:colOff>139699</xdr:colOff>
      <xdr:row>16</xdr:row>
      <xdr:rowOff>255494</xdr:rowOff>
    </xdr:to>
    <xdr:sp macro="" textlink="" fLocksText="0">
      <xdr:nvSpPr>
        <xdr:cNvPr id="60" name="TekstSylinder 9">
          <a:extLst>
            <a:ext uri="{FF2B5EF4-FFF2-40B4-BE49-F238E27FC236}">
              <a16:creationId xmlns:a16="http://schemas.microsoft.com/office/drawing/2014/main" id="{13DE8365-CEC9-482D-BA5C-8C03970975B9}"/>
            </a:ext>
          </a:extLst>
        </xdr:cNvPr>
        <xdr:cNvSpPr txBox="1"/>
      </xdr:nvSpPr>
      <xdr:spPr>
        <a:xfrm>
          <a:off x="1209675" y="4695825"/>
          <a:ext cx="14601825" cy="62865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000" b="1" i="0" u="none" baseline="0">
              <a:solidFill>
                <a:srgbClr val="005B91"/>
              </a:solidFill>
              <a:latin typeface="Source Sans Pro"/>
              <a:ea typeface="Source Sans Pro"/>
            </a:rPr>
            <a:t>Korleis kan du bruke effektkalkulatoren for IKT-utstyr?</a:t>
          </a:r>
          <a:endParaRPr lang="nb-NO" sz="4000" b="1" u="none">
            <a:solidFill>
              <a:schemeClr val="accent6"/>
            </a:solidFill>
          </a:endParaRPr>
        </a:p>
      </xdr:txBody>
    </xdr:sp>
    <xdr:clientData/>
  </xdr:twoCellAnchor>
  <xdr:twoCellAnchor>
    <xdr:from>
      <xdr:col>29</xdr:col>
      <xdr:colOff>533860</xdr:colOff>
      <xdr:row>17</xdr:row>
      <xdr:rowOff>166778</xdr:rowOff>
    </xdr:from>
    <xdr:to>
      <xdr:col>30</xdr:col>
      <xdr:colOff>9695</xdr:colOff>
      <xdr:row>19</xdr:row>
      <xdr:rowOff>87536</xdr:rowOff>
    </xdr:to>
    <xdr:pic>
      <xdr:nvPicPr>
        <xdr:cNvPr id="11" name="Grafikk 62">
          <a:extLst>
            <a:ext uri="{FF2B5EF4-FFF2-40B4-BE49-F238E27FC236}">
              <a16:creationId xmlns:a16="http://schemas.microsoft.com/office/drawing/2014/main" id="{95CB13E3-7784-4A36-9E4B-86BA469F57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2078950" y="5610225"/>
          <a:ext cx="209550" cy="276225"/>
        </a:xfrm>
        <a:prstGeom prst="rect">
          <a:avLst/>
        </a:prstGeom>
      </xdr:spPr>
    </xdr:pic>
    <xdr:clientData/>
  </xdr:twoCellAnchor>
  <xdr:twoCellAnchor editAs="oneCell">
    <xdr:from>
      <xdr:col>0</xdr:col>
      <xdr:colOff>417829</xdr:colOff>
      <xdr:row>0</xdr:row>
      <xdr:rowOff>248139</xdr:rowOff>
    </xdr:from>
    <xdr:to>
      <xdr:col>0</xdr:col>
      <xdr:colOff>858844</xdr:colOff>
      <xdr:row>0</xdr:row>
      <xdr:rowOff>627414</xdr:rowOff>
    </xdr:to>
    <xdr:pic>
      <xdr:nvPicPr>
        <xdr:cNvPr id="56" name="Grafikk 11">
          <a:hlinkClick xmlns:r="http://schemas.openxmlformats.org/officeDocument/2006/relationships" r:id="rId4"/>
          <a:extLst>
            <a:ext uri="{FF2B5EF4-FFF2-40B4-BE49-F238E27FC236}">
              <a16:creationId xmlns:a16="http://schemas.microsoft.com/office/drawing/2014/main" id="{37AFABB8-642C-4B96-A1C7-B1133035695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419100" y="247650"/>
          <a:ext cx="438150" cy="381000"/>
        </a:xfrm>
        <a:prstGeom prst="rect">
          <a:avLst/>
        </a:prstGeom>
      </xdr:spPr>
    </xdr:pic>
    <xdr:clientData/>
  </xdr:twoCellAnchor>
  <xdr:twoCellAnchor>
    <xdr:from>
      <xdr:col>19</xdr:col>
      <xdr:colOff>658523</xdr:colOff>
      <xdr:row>19</xdr:row>
      <xdr:rowOff>0</xdr:rowOff>
    </xdr:from>
    <xdr:to>
      <xdr:col>29</xdr:col>
      <xdr:colOff>31751</xdr:colOff>
      <xdr:row>46</xdr:row>
      <xdr:rowOff>170640</xdr:rowOff>
    </xdr:to>
    <xdr:sp macro="" textlink="" fLocksText="0">
      <xdr:nvSpPr>
        <xdr:cNvPr id="16" name="Avrundet rektangel 67">
          <a:extLst>
            <a:ext uri="{FF2B5EF4-FFF2-40B4-BE49-F238E27FC236}">
              <a16:creationId xmlns:a16="http://schemas.microsoft.com/office/drawing/2014/main" id="{B8D96BF0-F88F-4F29-AEB6-A6A077EEC6B5}"/>
            </a:ext>
          </a:extLst>
        </xdr:cNvPr>
        <xdr:cNvSpPr/>
      </xdr:nvSpPr>
      <xdr:spPr>
        <a:xfrm>
          <a:off x="14868525" y="5800725"/>
          <a:ext cx="6705600" cy="5314950"/>
        </a:xfrm>
        <a:prstGeom prst="roundRect">
          <a:avLst>
            <a:gd name="adj" fmla="val 5856"/>
          </a:avLst>
        </a:prstGeom>
        <a:solidFill>
          <a:srgbClr val="E5F7FC">
            <a:alpha val="37356"/>
          </a:srgb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457200" tIns="1188720" rIns="274320" bIns="45720" numCol="1" rtlCol="0" fromWordArt="0" anchor="t" anchorCtr="0">
          <a:prstTxWarp prst="textNoShape">
            <a:avLst/>
          </a:prstTxWarp>
          <a:noAutofit/>
        </a:bodyPr>
        <a:lstStyle/>
        <a:p>
          <a:pPr rtl="0" fontAlgn="base"/>
          <a:endParaRPr lang="nb-NO" sz="2400" b="0" i="0" u="none" baseline="0">
            <a:solidFill>
              <a:schemeClr val="accent6">
                <a:lumMod val="50000"/>
              </a:schemeClr>
            </a:solidFill>
            <a:effectLst/>
            <a:latin typeface="+mn-lt"/>
            <a:ea typeface="+mn-ea"/>
            <a:cs typeface="+mn-cs"/>
          </a:endParaRPr>
        </a:p>
        <a:p>
          <a:pPr>
            <a:defRPr lang="nb-NO" sz="2800" b="1" i="0" u="none" baseline="0">
              <a:solidFill>
                <a:srgbClr val="012A4C"/>
              </a:solidFill>
              <a:effectLst/>
              <a:latin typeface="Source Sans Pro"/>
              <a:ea typeface="Source Sans Pro"/>
            </a:defRPr>
          </a:pPr>
          <a:endParaRPr/>
        </a:p>
        <a:p>
          <a:pPr>
            <a:defRPr lang="nb-NO" sz="2800" b="1" i="0" u="none" baseline="0">
              <a:solidFill>
                <a:srgbClr val="012A4C"/>
              </a:solidFill>
              <a:effectLst/>
              <a:latin typeface="Source Sans Pro"/>
              <a:ea typeface="Source Sans Pro"/>
            </a:defRPr>
          </a:pPr>
          <a:r>
            <a:rPr lang="nb-NO" sz="2400" b="0" i="0" u="none" baseline="0">
              <a:solidFill>
                <a:srgbClr val="002E49"/>
              </a:solidFill>
              <a:effectLst/>
              <a:latin typeface="Source Sans Pro"/>
              <a:ea typeface="Source Sans Pro"/>
            </a:rPr>
            <a:t>I fana "Innkjøp og effekt" kan du leggje inn</a:t>
          </a:r>
          <a:r>
            <a:rPr lang="nb-NO" sz="2400" b="1" i="0" u="none" baseline="0">
              <a:solidFill>
                <a:srgbClr val="002E49"/>
              </a:solidFill>
              <a:effectLst/>
              <a:latin typeface="Source Sans Pro"/>
              <a:ea typeface="Source Sans Pro"/>
            </a:rPr>
            <a:t> anskaffinga di, inkludert tiltak, for å sjå klimaeffekten ho har.</a:t>
          </a:r>
          <a:r>
            <a:rPr lang="nb-NO" sz="2400" b="0" i="0" u="none" baseline="0">
              <a:solidFill>
                <a:srgbClr val="002E49"/>
              </a:solidFill>
              <a:effectLst/>
              <a:latin typeface="Source Sans Pro"/>
              <a:ea typeface="Source Sans Pro"/>
            </a:rPr>
            <a:t> Det er også mogleg å overskrive underlagsdata. </a:t>
          </a:r>
          <a:r>
            <a:rPr lang="nb-NO" sz="2800" b="1" i="0" u="none" baseline="0">
              <a:solidFill>
                <a:srgbClr val="012A4C"/>
              </a:solidFill>
              <a:effectLst/>
              <a:latin typeface="Source Sans Pro"/>
              <a:ea typeface="Source Sans Pro"/>
            </a:rPr>
            <a:t> </a:t>
          </a:r>
        </a:p>
      </xdr:txBody>
    </xdr:sp>
    <xdr:clientData/>
  </xdr:twoCellAnchor>
  <xdr:twoCellAnchor>
    <xdr:from>
      <xdr:col>1</xdr:col>
      <xdr:colOff>576684</xdr:colOff>
      <xdr:row>24</xdr:row>
      <xdr:rowOff>153005</xdr:rowOff>
    </xdr:from>
    <xdr:to>
      <xdr:col>9</xdr:col>
      <xdr:colOff>76995</xdr:colOff>
      <xdr:row>32</xdr:row>
      <xdr:rowOff>31434</xdr:rowOff>
    </xdr:to>
    <xdr:sp macro="" textlink="" fLocksText="0">
      <xdr:nvSpPr>
        <xdr:cNvPr id="17" name="TekstSylinder 58">
          <a:extLst>
            <a:ext uri="{FF2B5EF4-FFF2-40B4-BE49-F238E27FC236}">
              <a16:creationId xmlns:a16="http://schemas.microsoft.com/office/drawing/2014/main" id="{2B7A6C9E-A78A-49E2-BA34-BFBA205EB76B}"/>
            </a:ext>
          </a:extLst>
        </xdr:cNvPr>
        <xdr:cNvSpPr txBox="1"/>
      </xdr:nvSpPr>
      <xdr:spPr>
        <a:xfrm>
          <a:off x="1590675" y="6905625"/>
          <a:ext cx="5372100" cy="14001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005B91"/>
              </a:solidFill>
              <a:latin typeface="Source Sans Pro"/>
              <a:ea typeface="Source Sans Pro"/>
            </a:rPr>
            <a:t>Få ei oversikt over klimafotavtrykket ditt</a:t>
          </a:r>
        </a:p>
      </xdr:txBody>
    </xdr:sp>
    <xdr:clientData/>
  </xdr:twoCellAnchor>
  <xdr:twoCellAnchor>
    <xdr:from>
      <xdr:col>11</xdr:col>
      <xdr:colOff>28157</xdr:colOff>
      <xdr:row>24</xdr:row>
      <xdr:rowOff>153005</xdr:rowOff>
    </xdr:from>
    <xdr:to>
      <xdr:col>18</xdr:col>
      <xdr:colOff>226812</xdr:colOff>
      <xdr:row>28</xdr:row>
      <xdr:rowOff>127604</xdr:rowOff>
    </xdr:to>
    <xdr:sp macro="" textlink="" fLocksText="0">
      <xdr:nvSpPr>
        <xdr:cNvPr id="18" name="TekstSylinder 57">
          <a:extLst>
            <a:ext uri="{FF2B5EF4-FFF2-40B4-BE49-F238E27FC236}">
              <a16:creationId xmlns:a16="http://schemas.microsoft.com/office/drawing/2014/main" id="{5A5C825C-C10C-4849-B3A5-94DB8E134A5D}"/>
            </a:ext>
          </a:extLst>
        </xdr:cNvPr>
        <xdr:cNvSpPr txBox="1"/>
      </xdr:nvSpPr>
      <xdr:spPr>
        <a:xfrm>
          <a:off x="8372475" y="6905625"/>
          <a:ext cx="5334000"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005B91"/>
              </a:solidFill>
              <a:latin typeface="Source Sans Pro"/>
              <a:ea typeface="Source Sans Pro"/>
            </a:rPr>
            <a:t>Lær om klimatiltak</a:t>
          </a:r>
        </a:p>
      </xdr:txBody>
    </xdr:sp>
    <xdr:clientData/>
  </xdr:twoCellAnchor>
  <xdr:twoCellAnchor>
    <xdr:from>
      <xdr:col>20</xdr:col>
      <xdr:colOff>238893</xdr:colOff>
      <xdr:row>24</xdr:row>
      <xdr:rowOff>153005</xdr:rowOff>
    </xdr:from>
    <xdr:to>
      <xdr:col>27</xdr:col>
      <xdr:colOff>428179</xdr:colOff>
      <xdr:row>28</xdr:row>
      <xdr:rowOff>127604</xdr:rowOff>
    </xdr:to>
    <xdr:sp macro="" textlink="" fLocksText="0">
      <xdr:nvSpPr>
        <xdr:cNvPr id="19" name="TekstSylinder 59">
          <a:extLst>
            <a:ext uri="{FF2B5EF4-FFF2-40B4-BE49-F238E27FC236}">
              <a16:creationId xmlns:a16="http://schemas.microsoft.com/office/drawing/2014/main" id="{D8350D51-4074-4D7D-B251-EDA9DAA6F922}"/>
            </a:ext>
          </a:extLst>
        </xdr:cNvPr>
        <xdr:cNvSpPr txBox="1"/>
      </xdr:nvSpPr>
      <xdr:spPr>
        <a:xfrm>
          <a:off x="15182850" y="6905625"/>
          <a:ext cx="5324475"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005B91"/>
              </a:solidFill>
              <a:latin typeface="Source Sans Pro"/>
              <a:ea typeface="Source Sans Pro"/>
            </a:rPr>
            <a:t>Bruk det i praksis</a:t>
          </a:r>
        </a:p>
      </xdr:txBody>
    </xdr:sp>
    <xdr:clientData/>
  </xdr:twoCellAnchor>
  <xdr:twoCellAnchor>
    <xdr:from>
      <xdr:col>7</xdr:col>
      <xdr:colOff>391305</xdr:colOff>
      <xdr:row>20</xdr:row>
      <xdr:rowOff>6410</xdr:rowOff>
    </xdr:from>
    <xdr:to>
      <xdr:col>9</xdr:col>
      <xdr:colOff>546944</xdr:colOff>
      <xdr:row>22</xdr:row>
      <xdr:rowOff>12700</xdr:rowOff>
    </xdr:to>
    <xdr:sp macro="" textlink="">
      <xdr:nvSpPr>
        <xdr:cNvPr id="20" name="Avrundet rektangel 30">
          <a:extLst>
            <a:ext uri="{FF2B5EF4-FFF2-40B4-BE49-F238E27FC236}">
              <a16:creationId xmlns:a16="http://schemas.microsoft.com/office/drawing/2014/main" id="{4269E832-F73C-45C4-AAE1-407D6E39C4FB}"/>
            </a:ext>
          </a:extLst>
        </xdr:cNvPr>
        <xdr:cNvSpPr/>
      </xdr:nvSpPr>
      <xdr:spPr>
        <a:xfrm>
          <a:off x="5800725" y="6000750"/>
          <a:ext cx="1619250" cy="390525"/>
        </a:xfrm>
        <a:prstGeom prst="roundRect">
          <a:avLst>
            <a:gd name="adj" fmla="val 16279"/>
          </a:avLst>
        </a:prstGeom>
        <a:solidFill>
          <a:schemeClr val="bg1">
            <a:lumMod val="85000"/>
            <a:alpha val="95021"/>
          </a:schemeClr>
        </a:solidFill>
        <a:ln w="15875">
          <a:no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1600" b="0" i="0" u="none" baseline="0" dirty="0" err="1">
              <a:solidFill>
                <a:srgbClr val="595959"/>
              </a:solidFill>
              <a:latin typeface="Source Serif 4"/>
              <a:ea typeface="Source Serif 4"/>
            </a:rPr>
            <a:t>Før anskaffing</a:t>
          </a:r>
          <a:endParaRPr lang="nb-NO" sz="1600" b="0" dirty="0" err="1">
            <a:solidFill>
              <a:schemeClr val="tx1">
                <a:lumMod val="65000"/>
                <a:lumOff val="35000"/>
              </a:schemeClr>
            </a:solidFill>
            <a:latin typeface="+mj-lt"/>
          </a:endParaRPr>
        </a:p>
      </xdr:txBody>
    </xdr:sp>
    <xdr:clientData/>
  </xdr:twoCellAnchor>
  <xdr:twoCellAnchor>
    <xdr:from>
      <xdr:col>1</xdr:col>
      <xdr:colOff>132592</xdr:colOff>
      <xdr:row>52</xdr:row>
      <xdr:rowOff>15696</xdr:rowOff>
    </xdr:from>
    <xdr:to>
      <xdr:col>13</xdr:col>
      <xdr:colOff>631190</xdr:colOff>
      <xdr:row>64</xdr:row>
      <xdr:rowOff>434762</xdr:rowOff>
    </xdr:to>
    <xdr:grpSp>
      <xdr:nvGrpSpPr>
        <xdr:cNvPr id="21" name="Gruppe 20">
          <a:extLst>
            <a:ext uri="{FF2B5EF4-FFF2-40B4-BE49-F238E27FC236}">
              <a16:creationId xmlns:a16="http://schemas.microsoft.com/office/drawing/2014/main" id="{928E4994-4AFA-4A92-A7DB-3971BCE4B40E}"/>
            </a:ext>
            <a:ext uri="{C183D7F6-B498-43B3-948B-1728B52AA6E4}">
              <adec:decorative xmlns:adec="http://schemas.microsoft.com/office/drawing/2017/decorative" val="1"/>
            </a:ext>
          </a:extLst>
        </xdr:cNvPr>
        <xdr:cNvGrpSpPr>
          <a:grpSpLocks/>
        </xdr:cNvGrpSpPr>
      </xdr:nvGrpSpPr>
      <xdr:grpSpPr>
        <a:xfrm>
          <a:off x="1168277" y="11401881"/>
          <a:ext cx="9444478" cy="3038441"/>
          <a:chOff x="1182953" y="12791233"/>
          <a:chExt cx="9814277" cy="3363568"/>
        </a:xfrm>
      </xdr:grpSpPr>
      <xdr:sp macro="" textlink="" fLocksText="0">
        <xdr:nvSpPr>
          <xdr:cNvPr id="22" name="Avrundet rektangel 40">
            <a:extLst>
              <a:ext uri="{FF2B5EF4-FFF2-40B4-BE49-F238E27FC236}">
                <a16:creationId xmlns:a16="http://schemas.microsoft.com/office/drawing/2014/main" id="{E1F7AB7E-B19D-1C2A-D12D-A9B3856BE225}"/>
              </a:ext>
            </a:extLst>
          </xdr:cNvPr>
          <xdr:cNvSpPr>
            <a:spLocks noChangeAspect="1"/>
          </xdr:cNvSpPr>
        </xdr:nvSpPr>
        <xdr:spPr>
          <a:xfrm>
            <a:off x="1182953" y="12791233"/>
            <a:ext cx="9814277" cy="3363568"/>
          </a:xfrm>
          <a:prstGeom prst="roundRect">
            <a:avLst>
              <a:gd name="adj" fmla="val 10447"/>
            </a:avLst>
          </a:prstGeom>
          <a:solidFill>
            <a:schemeClr val="accent2">
              <a:alpha val="15000"/>
            </a:schemeClr>
          </a:solidFill>
          <a:ln>
            <a:solidFill>
              <a:schemeClr val="bg2">
                <a:lumMod val="75000"/>
                <a:alpha val="11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0" bIns="91440" numCol="1" rtlCol="0" fromWordArt="0" anchor="t" anchorCtr="0">
            <a:prstTxWarp prst="textNoShape">
              <a:avLst/>
            </a:prstTxWarp>
            <a:noAutofit/>
          </a:bodyPr>
          <a:lstStyle/>
          <a:p>
            <a:pPr rtl="0" fontAlgn="base"/>
            <a:r>
              <a:rPr lang="nb-NO" sz="2000" b="1" i="0" u="none" baseline="0">
                <a:solidFill>
                  <a:srgbClr val="002E49"/>
                </a:solidFill>
                <a:effectLst/>
                <a:latin typeface="Source Sans Pro"/>
                <a:ea typeface="Source Sans Pro"/>
              </a:rPr>
              <a:t>Ønskjer du meir informasjon om verktøyet og datagrunnlaget det er basert på? </a:t>
            </a:r>
            <a:r>
              <a:rPr lang="nb-NO" sz="2000" b="0" i="0" u="none" baseline="0">
                <a:solidFill>
                  <a:srgbClr val="002E49"/>
                </a:solidFill>
                <a:effectLst/>
                <a:latin typeface="Source Sans Pro"/>
                <a:ea typeface="Source Sans Pro"/>
              </a:rPr>
              <a:t>Sjå oversikta over datagrunnlaget i dette verktøyet eller last ned tilhøyrande rettleiar frå DFØ sine sider.</a:t>
            </a:r>
            <a:r>
              <a:rPr lang="nb-NO" sz="2000" b="1" i="0" u="none" baseline="0">
                <a:solidFill>
                  <a:schemeClr val="accent6">
                    <a:lumMod val="50000"/>
                  </a:schemeClr>
                </a:solidFill>
                <a:effectLst/>
                <a:latin typeface="+mn-lt"/>
                <a:ea typeface="+mn-ea"/>
                <a:cs typeface="+mn-cs"/>
              </a:rPr>
              <a:t> </a:t>
            </a:r>
          </a:p>
          <a:p>
            <a:pPr>
              <a:defRPr lang="nb-NO" sz="2000" b="1" i="0" u="none" baseline="0">
                <a:solidFill>
                  <a:schemeClr val="accent6">
                    <a:lumMod val="50000"/>
                  </a:schemeClr>
                </a:solidFill>
                <a:effectLst/>
                <a:latin typeface="+mn-lt"/>
                <a:ea typeface="+mn-ea"/>
                <a:cs typeface="+mn-cs"/>
              </a:defRPr>
            </a:pPr>
            <a:endParaRPr/>
          </a:p>
        </xdr:txBody>
      </xdr:sp>
      <xdr:pic>
        <xdr:nvPicPr>
          <xdr:cNvPr id="23" name="Grafikk 303">
            <a:extLst>
              <a:ext uri="{FF2B5EF4-FFF2-40B4-BE49-F238E27FC236}">
                <a16:creationId xmlns:a16="http://schemas.microsoft.com/office/drawing/2014/main" id="{A996116E-7406-5F91-0E0F-AF2788F2C30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588138" y="13147855"/>
            <a:ext cx="371086" cy="390518"/>
          </a:xfrm>
          <a:prstGeom prst="rect">
            <a:avLst/>
          </a:prstGeom>
        </xdr:spPr>
      </xdr:pic>
      <xdr:grpSp>
        <xdr:nvGrpSpPr>
          <xdr:cNvPr id="24" name="Gruppe 579">
            <a:extLst>
              <a:ext uri="{FF2B5EF4-FFF2-40B4-BE49-F238E27FC236}">
                <a16:creationId xmlns:a16="http://schemas.microsoft.com/office/drawing/2014/main" id="{81B6F34C-4678-CE0E-66C2-EFBCB25F2305}"/>
              </a:ext>
            </a:extLst>
          </xdr:cNvPr>
          <xdr:cNvGrpSpPr>
            <a:grpSpLocks/>
          </xdr:cNvGrpSpPr>
        </xdr:nvGrpSpPr>
        <xdr:grpSpPr>
          <a:xfrm>
            <a:off x="7222174" y="14478036"/>
            <a:ext cx="3400785" cy="1045940"/>
            <a:chOff x="7128936" y="13235433"/>
            <a:chExt cx="3366557" cy="1012240"/>
          </a:xfrm>
        </xdr:grpSpPr>
        <xdr:sp macro="" textlink="">
          <xdr:nvSpPr>
            <xdr:cNvPr id="25" name="Avrundet rektangel 40">
              <a:hlinkClick xmlns:r="http://schemas.openxmlformats.org/officeDocument/2006/relationships" r:id="rId9"/>
              <a:extLst>
                <a:ext uri="{FF2B5EF4-FFF2-40B4-BE49-F238E27FC236}">
                  <a16:creationId xmlns:a16="http://schemas.microsoft.com/office/drawing/2014/main" id="{F863F6E7-B920-5BD8-9DEF-245151557F99}"/>
                </a:ext>
              </a:extLst>
            </xdr:cNvPr>
            <xdr:cNvSpPr>
              <a:spLocks noChangeAspect="1"/>
            </xdr:cNvSpPr>
          </xdr:nvSpPr>
          <xdr:spPr>
            <a:xfrm>
              <a:off x="7133396" y="13809659"/>
              <a:ext cx="3336892" cy="438014"/>
            </a:xfrm>
            <a:prstGeom prst="roundRect">
              <a:avLst>
                <a:gd name="adj" fmla="val 46506"/>
              </a:avLst>
            </a:prstGeom>
            <a:solidFill>
              <a:schemeClr val="bg1">
                <a:alpha val="96000"/>
              </a:schemeClr>
            </a:solidFill>
            <a:ln>
              <a:solidFill>
                <a:schemeClr val="tx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002E49"/>
                  </a:solidFill>
                  <a:effectLst/>
                  <a:latin typeface="Source Sans Pro"/>
                  <a:ea typeface="Source Sans Pro"/>
                </a:rPr>
                <a:t>Rettleiar (DFØ sine sider)</a:t>
              </a:r>
            </a:p>
          </xdr:txBody>
        </xdr:sp>
        <xdr:grpSp>
          <xdr:nvGrpSpPr>
            <xdr:cNvPr id="26" name="Gruppe 305">
              <a:extLst>
                <a:ext uri="{FF2B5EF4-FFF2-40B4-BE49-F238E27FC236}">
                  <a16:creationId xmlns:a16="http://schemas.microsoft.com/office/drawing/2014/main" id="{290945D8-EA5C-F33F-9B5D-559662DB1AC7}"/>
                </a:ext>
              </a:extLst>
            </xdr:cNvPr>
            <xdr:cNvGrpSpPr>
              <a:grpSpLocks/>
            </xdr:cNvGrpSpPr>
          </xdr:nvGrpSpPr>
          <xdr:grpSpPr>
            <a:xfrm>
              <a:off x="7128936" y="13235433"/>
              <a:ext cx="3366557" cy="438014"/>
              <a:chOff x="19737656" y="6766285"/>
              <a:chExt cx="2878666" cy="508000"/>
            </a:xfrm>
          </xdr:grpSpPr>
          <xdr:sp macro="" textlink="">
            <xdr:nvSpPr>
              <xdr:cNvPr id="28" name="Avrundet rektangel 40">
                <a:hlinkClick xmlns:r="http://schemas.openxmlformats.org/officeDocument/2006/relationships" r:id="rId10"/>
                <a:extLst>
                  <a:ext uri="{FF2B5EF4-FFF2-40B4-BE49-F238E27FC236}">
                    <a16:creationId xmlns:a16="http://schemas.microsoft.com/office/drawing/2014/main" id="{AC778F7A-6FA9-95AA-93EE-C7736DFB527B}"/>
                  </a:ext>
                </a:extLst>
              </xdr:cNvPr>
              <xdr:cNvSpPr>
                <a:spLocks noChangeAspect="1"/>
              </xdr:cNvSpPr>
            </xdr:nvSpPr>
            <xdr:spPr>
              <a:xfrm>
                <a:off x="19737656" y="6766285"/>
                <a:ext cx="2878666" cy="508000"/>
              </a:xfrm>
              <a:prstGeom prst="roundRect">
                <a:avLst>
                  <a:gd name="adj" fmla="val 46506"/>
                </a:avLst>
              </a:prstGeom>
              <a:solidFill>
                <a:srgbClr val="005072"/>
              </a:solidFill>
              <a:ln>
                <a:solidFill>
                  <a:schemeClr val="bg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FFFFFF"/>
                    </a:solidFill>
                    <a:effectLst/>
                    <a:latin typeface="Source Sans Pro"/>
                    <a:ea typeface="Source Sans Pro"/>
                  </a:rPr>
                  <a:t>Datagrunnlag</a:t>
                </a:r>
              </a:p>
            </xdr:txBody>
          </xdr:sp>
          <xdr:pic>
            <xdr:nvPicPr>
              <xdr:cNvPr id="29" name="Grafikk 25">
                <a:extLst>
                  <a:ext uri="{FF2B5EF4-FFF2-40B4-BE49-F238E27FC236}">
                    <a16:creationId xmlns:a16="http://schemas.microsoft.com/office/drawing/2014/main" id="{A58140C2-E3B2-DA66-994A-F7606AA06E9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2329962" y="6849207"/>
                <a:ext cx="129780" cy="354168"/>
              </a:xfrm>
              <a:prstGeom prst="rect">
                <a:avLst/>
              </a:prstGeom>
            </xdr:spPr>
          </xdr:pic>
        </xdr:grpSp>
        <xdr:pic>
          <xdr:nvPicPr>
            <xdr:cNvPr id="27" name="Grafikk 25">
              <a:extLst>
                <a:ext uri="{FF2B5EF4-FFF2-40B4-BE49-F238E27FC236}">
                  <a16:creationId xmlns:a16="http://schemas.microsoft.com/office/drawing/2014/main" id="{842D93C8-8B43-B821-DD10-463223760C9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0160600" y="13891488"/>
              <a:ext cx="151776" cy="305375"/>
            </a:xfrm>
            <a:prstGeom prst="rect">
              <a:avLst/>
            </a:prstGeom>
          </xdr:spPr>
        </xdr:pic>
      </xdr:grpSp>
    </xdr:grpSp>
    <xdr:clientData/>
  </xdr:twoCellAnchor>
  <xdr:twoCellAnchor>
    <xdr:from>
      <xdr:col>16</xdr:col>
      <xdr:colOff>371813</xdr:colOff>
      <xdr:row>20</xdr:row>
      <xdr:rowOff>6410</xdr:rowOff>
    </xdr:from>
    <xdr:to>
      <xdr:col>19</xdr:col>
      <xdr:colOff>102352</xdr:colOff>
      <xdr:row>22</xdr:row>
      <xdr:rowOff>13198</xdr:rowOff>
    </xdr:to>
    <xdr:sp macro="" textlink="">
      <xdr:nvSpPr>
        <xdr:cNvPr id="30" name="Avrundet rektangel 30">
          <a:extLst>
            <a:ext uri="{FF2B5EF4-FFF2-40B4-BE49-F238E27FC236}">
              <a16:creationId xmlns:a16="http://schemas.microsoft.com/office/drawing/2014/main" id="{3111CF86-5BF7-40E6-ADE7-51170257630C}"/>
            </a:ext>
          </a:extLst>
        </xdr:cNvPr>
        <xdr:cNvSpPr/>
      </xdr:nvSpPr>
      <xdr:spPr>
        <a:xfrm>
          <a:off x="12382500" y="6000750"/>
          <a:ext cx="1933575" cy="390525"/>
        </a:xfrm>
        <a:prstGeom prst="roundRect">
          <a:avLst>
            <a:gd name="adj" fmla="val 16279"/>
          </a:avLst>
        </a:prstGeom>
        <a:solidFill>
          <a:schemeClr val="bg1">
            <a:lumMod val="85000"/>
            <a:alpha val="95021"/>
          </a:schemeClr>
        </a:solidFill>
        <a:ln w="15875">
          <a:no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1600" b="0" i="0" u="none" baseline="0" dirty="0" err="1">
              <a:solidFill>
                <a:srgbClr val="595959"/>
              </a:solidFill>
              <a:latin typeface="Source Serif 4"/>
              <a:ea typeface="Source Serif 4"/>
            </a:rPr>
            <a:t>Under anskaffing</a:t>
          </a:r>
          <a:endParaRPr lang="nb-NO" sz="1600" b="0" dirty="0" err="1">
            <a:solidFill>
              <a:schemeClr val="tx1">
                <a:lumMod val="65000"/>
                <a:lumOff val="35000"/>
              </a:schemeClr>
            </a:solidFill>
            <a:latin typeface="+mj-lt"/>
          </a:endParaRPr>
        </a:p>
      </xdr:txBody>
    </xdr:sp>
    <xdr:clientData/>
  </xdr:twoCellAnchor>
  <xdr:twoCellAnchor>
    <xdr:from>
      <xdr:col>23</xdr:col>
      <xdr:colOff>440912</xdr:colOff>
      <xdr:row>20</xdr:row>
      <xdr:rowOff>6410</xdr:rowOff>
    </xdr:from>
    <xdr:to>
      <xdr:col>26</xdr:col>
      <xdr:colOff>29496</xdr:colOff>
      <xdr:row>22</xdr:row>
      <xdr:rowOff>12700</xdr:rowOff>
    </xdr:to>
    <xdr:sp macro="" textlink="">
      <xdr:nvSpPr>
        <xdr:cNvPr id="31" name="Avrundet rektangel 30">
          <a:extLst>
            <a:ext uri="{FF2B5EF4-FFF2-40B4-BE49-F238E27FC236}">
              <a16:creationId xmlns:a16="http://schemas.microsoft.com/office/drawing/2014/main" id="{132B187D-8436-434B-9513-B846C3D56755}"/>
            </a:ext>
          </a:extLst>
        </xdr:cNvPr>
        <xdr:cNvSpPr/>
      </xdr:nvSpPr>
      <xdr:spPr>
        <a:xfrm>
          <a:off x="17583150" y="6000750"/>
          <a:ext cx="1790700" cy="390525"/>
        </a:xfrm>
        <a:prstGeom prst="roundRect">
          <a:avLst>
            <a:gd name="adj" fmla="val 16279"/>
          </a:avLst>
        </a:prstGeom>
        <a:solidFill>
          <a:schemeClr val="bg1">
            <a:lumMod val="85000"/>
            <a:alpha val="95021"/>
          </a:schemeClr>
        </a:solidFill>
        <a:ln w="15875">
          <a:no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1600" b="0" i="0" u="none" baseline="0" dirty="0" err="1">
              <a:solidFill>
                <a:srgbClr val="595959"/>
              </a:solidFill>
              <a:latin typeface="Source Serif 4"/>
              <a:ea typeface="Source Serif 4"/>
            </a:rPr>
            <a:t>Under anskaffing</a:t>
          </a:r>
          <a:endParaRPr lang="nb-NO" sz="1600" b="0" dirty="0" err="1">
            <a:solidFill>
              <a:schemeClr val="tx1">
                <a:lumMod val="65000"/>
                <a:lumOff val="35000"/>
              </a:schemeClr>
            </a:solidFill>
            <a:latin typeface="+mj-lt"/>
          </a:endParaRPr>
        </a:p>
      </xdr:txBody>
    </xdr:sp>
    <xdr:clientData/>
  </xdr:twoCellAnchor>
  <xdr:twoCellAnchor>
    <xdr:from>
      <xdr:col>14</xdr:col>
      <xdr:colOff>68777</xdr:colOff>
      <xdr:row>20</xdr:row>
      <xdr:rowOff>6410</xdr:rowOff>
    </xdr:from>
    <xdr:to>
      <xdr:col>16</xdr:col>
      <xdr:colOff>255737</xdr:colOff>
      <xdr:row>22</xdr:row>
      <xdr:rowOff>12290</xdr:rowOff>
    </xdr:to>
    <xdr:sp macro="" textlink="">
      <xdr:nvSpPr>
        <xdr:cNvPr id="32" name="Avrundet rektangel 30">
          <a:extLst>
            <a:ext uri="{FF2B5EF4-FFF2-40B4-BE49-F238E27FC236}">
              <a16:creationId xmlns:a16="http://schemas.microsoft.com/office/drawing/2014/main" id="{58DE8375-3A7A-4A1C-967C-0B54F19F4F15}"/>
            </a:ext>
          </a:extLst>
        </xdr:cNvPr>
        <xdr:cNvSpPr/>
      </xdr:nvSpPr>
      <xdr:spPr>
        <a:xfrm>
          <a:off x="10610850" y="6000750"/>
          <a:ext cx="1657350" cy="390525"/>
        </a:xfrm>
        <a:prstGeom prst="roundRect">
          <a:avLst>
            <a:gd name="adj" fmla="val 16279"/>
          </a:avLst>
        </a:prstGeom>
        <a:solidFill>
          <a:schemeClr val="bg1">
            <a:lumMod val="85000"/>
            <a:alpha val="95021"/>
          </a:schemeClr>
        </a:solidFill>
        <a:ln w="15875">
          <a:no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1600" b="0" i="0" u="none" baseline="0" dirty="0" err="1">
              <a:solidFill>
                <a:srgbClr val="595959"/>
              </a:solidFill>
              <a:latin typeface="Source Serif 4"/>
              <a:ea typeface="Source Serif 4"/>
            </a:rPr>
            <a:t>Før anskaffing</a:t>
          </a:r>
          <a:endParaRPr lang="nb-NO" sz="1600" b="0" dirty="0" err="1">
            <a:solidFill>
              <a:schemeClr val="tx1">
                <a:lumMod val="65000"/>
                <a:lumOff val="35000"/>
              </a:schemeClr>
            </a:solidFill>
            <a:latin typeface="+mj-lt"/>
          </a:endParaRPr>
        </a:p>
      </xdr:txBody>
    </xdr:sp>
    <xdr:clientData/>
  </xdr:twoCellAnchor>
  <xdr:twoCellAnchor>
    <xdr:from>
      <xdr:col>26</xdr:col>
      <xdr:colOff>107044</xdr:colOff>
      <xdr:row>20</xdr:row>
      <xdr:rowOff>6410</xdr:rowOff>
    </xdr:from>
    <xdr:to>
      <xdr:col>28</xdr:col>
      <xdr:colOff>587518</xdr:colOff>
      <xdr:row>22</xdr:row>
      <xdr:rowOff>12700</xdr:rowOff>
    </xdr:to>
    <xdr:sp macro="" textlink="">
      <xdr:nvSpPr>
        <xdr:cNvPr id="33" name="Avrundet rektangel 30">
          <a:extLst>
            <a:ext uri="{FF2B5EF4-FFF2-40B4-BE49-F238E27FC236}">
              <a16:creationId xmlns:a16="http://schemas.microsoft.com/office/drawing/2014/main" id="{D89E949A-E1A7-4C64-8958-2712A1955E91}"/>
            </a:ext>
          </a:extLst>
        </xdr:cNvPr>
        <xdr:cNvSpPr/>
      </xdr:nvSpPr>
      <xdr:spPr>
        <a:xfrm>
          <a:off x="19450050" y="6000750"/>
          <a:ext cx="1943100" cy="390525"/>
        </a:xfrm>
        <a:prstGeom prst="roundRect">
          <a:avLst>
            <a:gd name="adj" fmla="val 16279"/>
          </a:avLst>
        </a:prstGeom>
        <a:solidFill>
          <a:schemeClr val="bg1">
            <a:lumMod val="85000"/>
            <a:alpha val="95021"/>
          </a:schemeClr>
        </a:solidFill>
        <a:ln w="15875">
          <a:noFill/>
          <a:prstDash val="solid"/>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1600" b="0" i="0" u="none" baseline="0" dirty="0" err="1">
              <a:solidFill>
                <a:srgbClr val="595959"/>
              </a:solidFill>
              <a:latin typeface="Source Serif 4"/>
              <a:ea typeface="Source Serif 4"/>
            </a:rPr>
            <a:t>Etter anskaffing</a:t>
          </a:r>
          <a:endParaRPr lang="nb-NO" sz="1600" b="0" dirty="0" err="1">
            <a:solidFill>
              <a:schemeClr val="tx1">
                <a:lumMod val="65000"/>
                <a:lumOff val="35000"/>
              </a:schemeClr>
            </a:solidFill>
            <a:latin typeface="+mj-lt"/>
          </a:endParaRPr>
        </a:p>
      </xdr:txBody>
    </xdr:sp>
    <xdr:clientData/>
  </xdr:twoCellAnchor>
  <xdr:twoCellAnchor editAs="oneCell">
    <xdr:from>
      <xdr:col>17</xdr:col>
      <xdr:colOff>337186</xdr:colOff>
      <xdr:row>1</xdr:row>
      <xdr:rowOff>299365</xdr:rowOff>
    </xdr:from>
    <xdr:to>
      <xdr:col>20</xdr:col>
      <xdr:colOff>475775</xdr:colOff>
      <xdr:row>12</xdr:row>
      <xdr:rowOff>168555</xdr:rowOff>
    </xdr:to>
    <xdr:pic>
      <xdr:nvPicPr>
        <xdr:cNvPr id="35" name="Grafikk 34">
          <a:extLst>
            <a:ext uri="{FF2B5EF4-FFF2-40B4-BE49-F238E27FC236}">
              <a16:creationId xmlns:a16="http://schemas.microsoft.com/office/drawing/2014/main" id="{F32C60BC-92F4-4CDE-B244-C294F57B1BB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13307061" y="1140740"/>
          <a:ext cx="2376964" cy="2282190"/>
        </a:xfrm>
        <a:prstGeom prst="rect">
          <a:avLst/>
        </a:prstGeom>
      </xdr:spPr>
    </xdr:pic>
    <xdr:clientData/>
  </xdr:twoCellAnchor>
  <xdr:twoCellAnchor editAs="oneCell">
    <xdr:from>
      <xdr:col>1</xdr:col>
      <xdr:colOff>275463</xdr:colOff>
      <xdr:row>89</xdr:row>
      <xdr:rowOff>170179</xdr:rowOff>
    </xdr:from>
    <xdr:to>
      <xdr:col>1</xdr:col>
      <xdr:colOff>589728</xdr:colOff>
      <xdr:row>91</xdr:row>
      <xdr:rowOff>152399</xdr:rowOff>
    </xdr:to>
    <xdr:pic>
      <xdr:nvPicPr>
        <xdr:cNvPr id="36" name="Grafikk 582">
          <a:extLst>
            <a:ext uri="{FF2B5EF4-FFF2-40B4-BE49-F238E27FC236}">
              <a16:creationId xmlns:a16="http://schemas.microsoft.com/office/drawing/2014/main" id="{D1FFE18A-081D-42D6-95F4-25472CEB19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1285875" y="22240875"/>
          <a:ext cx="314325" cy="361950"/>
        </a:xfrm>
        <a:prstGeom prst="rect">
          <a:avLst/>
        </a:prstGeom>
      </xdr:spPr>
    </xdr:pic>
    <xdr:clientData/>
  </xdr:twoCellAnchor>
  <xdr:twoCellAnchor editAs="oneCell">
    <xdr:from>
      <xdr:col>22</xdr:col>
      <xdr:colOff>745136</xdr:colOff>
      <xdr:row>85</xdr:row>
      <xdr:rowOff>135817</xdr:rowOff>
    </xdr:from>
    <xdr:to>
      <xdr:col>29</xdr:col>
      <xdr:colOff>284761</xdr:colOff>
      <xdr:row>89</xdr:row>
      <xdr:rowOff>104067</xdr:rowOff>
    </xdr:to>
    <xdr:pic>
      <xdr:nvPicPr>
        <xdr:cNvPr id="37" name="Grafikk 583" descr="Logo til Direktoratet for forvaltning og økonomistyring">
          <a:extLst>
            <a:ext uri="{FF2B5EF4-FFF2-40B4-BE49-F238E27FC236}">
              <a16:creationId xmlns:a16="http://schemas.microsoft.com/office/drawing/2014/main" id="{666DA148-1E62-4B13-9734-2246DA4DA0A8}"/>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17145000" y="21440775"/>
          <a:ext cx="4686300" cy="733425"/>
        </a:xfrm>
        <a:prstGeom prst="rect">
          <a:avLst/>
        </a:prstGeom>
      </xdr:spPr>
    </xdr:pic>
    <xdr:clientData/>
  </xdr:twoCellAnchor>
  <xdr:twoCellAnchor>
    <xdr:from>
      <xdr:col>1</xdr:col>
      <xdr:colOff>152400</xdr:colOff>
      <xdr:row>83</xdr:row>
      <xdr:rowOff>0</xdr:rowOff>
    </xdr:from>
    <xdr:to>
      <xdr:col>21</xdr:col>
      <xdr:colOff>87685</xdr:colOff>
      <xdr:row>86</xdr:row>
      <xdr:rowOff>43587</xdr:rowOff>
    </xdr:to>
    <xdr:sp macro="" textlink="">
      <xdr:nvSpPr>
        <xdr:cNvPr id="38" name="TekstSylinder 37">
          <a:extLst>
            <a:ext uri="{FF2B5EF4-FFF2-40B4-BE49-F238E27FC236}">
              <a16:creationId xmlns:a16="http://schemas.microsoft.com/office/drawing/2014/main" id="{FEA39A76-3C78-4C71-8F8A-4062924C7920}"/>
            </a:ext>
          </a:extLst>
        </xdr:cNvPr>
        <xdr:cNvSpPr txBox="1"/>
      </xdr:nvSpPr>
      <xdr:spPr>
        <a:xfrm>
          <a:off x="1162050" y="20935950"/>
          <a:ext cx="14601825" cy="60960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00446D"/>
              </a:solidFill>
              <a:latin typeface="Source Sans Pro"/>
              <a:ea typeface="Source Sans Pro"/>
            </a:rPr>
            <a:t>Treng du hjelp?</a:t>
          </a:r>
          <a:endParaRPr lang="nb-NO" sz="3200" b="1" u="none">
            <a:solidFill>
              <a:schemeClr val="accent6">
                <a:lumMod val="75000"/>
              </a:schemeClr>
            </a:solidFill>
          </a:endParaRPr>
        </a:p>
      </xdr:txBody>
    </xdr:sp>
    <xdr:clientData/>
  </xdr:twoCellAnchor>
  <xdr:twoCellAnchor>
    <xdr:from>
      <xdr:col>1</xdr:col>
      <xdr:colOff>165100</xdr:colOff>
      <xdr:row>86</xdr:row>
      <xdr:rowOff>63500</xdr:rowOff>
    </xdr:from>
    <xdr:to>
      <xdr:col>10</xdr:col>
      <xdr:colOff>622300</xdr:colOff>
      <xdr:row>89</xdr:row>
      <xdr:rowOff>107087</xdr:rowOff>
    </xdr:to>
    <xdr:sp macro="" textlink="">
      <xdr:nvSpPr>
        <xdr:cNvPr id="39" name="TekstSylinder 38">
          <a:extLst>
            <a:ext uri="{FF2B5EF4-FFF2-40B4-BE49-F238E27FC236}">
              <a16:creationId xmlns:a16="http://schemas.microsoft.com/office/drawing/2014/main" id="{3E669FB8-95BC-4AC0-A73C-0C6BCE8E0D4E}"/>
            </a:ext>
          </a:extLst>
        </xdr:cNvPr>
        <xdr:cNvSpPr txBox="1"/>
      </xdr:nvSpPr>
      <xdr:spPr>
        <a:xfrm>
          <a:off x="1171575" y="21564600"/>
          <a:ext cx="7058025" cy="6191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Send ein e-post eller ring DFØ sin sparretelefon </a:t>
          </a:r>
          <a:endParaRPr lang="nb-NO" sz="2000" b="0" u="none">
            <a:solidFill>
              <a:schemeClr val="accent6">
                <a:lumMod val="75000"/>
              </a:schemeClr>
            </a:solidFill>
          </a:endParaRPr>
        </a:p>
      </xdr:txBody>
    </xdr:sp>
    <xdr:clientData/>
  </xdr:twoCellAnchor>
  <xdr:twoCellAnchor>
    <xdr:from>
      <xdr:col>2</xdr:col>
      <xdr:colOff>1</xdr:colOff>
      <xdr:row>89</xdr:row>
      <xdr:rowOff>114300</xdr:rowOff>
    </xdr:from>
    <xdr:to>
      <xdr:col>6</xdr:col>
      <xdr:colOff>419101</xdr:colOff>
      <xdr:row>92</xdr:row>
      <xdr:rowOff>25399</xdr:rowOff>
    </xdr:to>
    <xdr:sp macro="" textlink="">
      <xdr:nvSpPr>
        <xdr:cNvPr id="40" name="TekstSylinder 14">
          <a:extLst>
            <a:ext uri="{FF2B5EF4-FFF2-40B4-BE49-F238E27FC236}">
              <a16:creationId xmlns:a16="http://schemas.microsoft.com/office/drawing/2014/main" id="{7ACEDB7A-943A-42DB-AFFF-F0A2CF0CA81A}"/>
            </a:ext>
          </a:extLst>
        </xdr:cNvPr>
        <xdr:cNvSpPr txBox="1"/>
      </xdr:nvSpPr>
      <xdr:spPr>
        <a:xfrm>
          <a:off x="1743075" y="22183725"/>
          <a:ext cx="3352800" cy="4857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sng" baseline="0">
              <a:solidFill>
                <a:srgbClr val="00446D"/>
              </a:solidFill>
              <a:latin typeface="Source Sans Pro"/>
              <a:ea typeface="Source Sans Pro"/>
            </a:rPr>
            <a:t>404 34 830</a:t>
          </a:r>
        </a:p>
      </xdr:txBody>
    </xdr:sp>
    <xdr:clientData/>
  </xdr:twoCellAnchor>
  <xdr:twoCellAnchor editAs="oneCell">
    <xdr:from>
      <xdr:col>1</xdr:col>
      <xdr:colOff>273050</xdr:colOff>
      <xdr:row>92</xdr:row>
      <xdr:rowOff>147542</xdr:rowOff>
    </xdr:from>
    <xdr:to>
      <xdr:col>1</xdr:col>
      <xdr:colOff>666750</xdr:colOff>
      <xdr:row>94</xdr:row>
      <xdr:rowOff>38726</xdr:rowOff>
    </xdr:to>
    <xdr:pic>
      <xdr:nvPicPr>
        <xdr:cNvPr id="41" name="Grafikk 15">
          <a:extLst>
            <a:ext uri="{FF2B5EF4-FFF2-40B4-BE49-F238E27FC236}">
              <a16:creationId xmlns:a16="http://schemas.microsoft.com/office/drawing/2014/main" id="{2D33DF81-E4ED-42F6-871E-FD3FD65C96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1285875" y="22783800"/>
          <a:ext cx="390525" cy="276225"/>
        </a:xfrm>
        <a:prstGeom prst="rect">
          <a:avLst/>
        </a:prstGeom>
      </xdr:spPr>
    </xdr:pic>
    <xdr:clientData/>
  </xdr:twoCellAnchor>
  <xdr:twoCellAnchor>
    <xdr:from>
      <xdr:col>2</xdr:col>
      <xdr:colOff>1</xdr:colOff>
      <xdr:row>92</xdr:row>
      <xdr:rowOff>19050</xdr:rowOff>
    </xdr:from>
    <xdr:to>
      <xdr:col>6</xdr:col>
      <xdr:colOff>419101</xdr:colOff>
      <xdr:row>94</xdr:row>
      <xdr:rowOff>120649</xdr:rowOff>
    </xdr:to>
    <xdr:sp macro="" textlink="">
      <xdr:nvSpPr>
        <xdr:cNvPr id="42" name="TekstSylinder 19">
          <a:hlinkClick xmlns:r="http://schemas.openxmlformats.org/officeDocument/2006/relationships" r:id="rId21"/>
          <a:extLst>
            <a:ext uri="{FF2B5EF4-FFF2-40B4-BE49-F238E27FC236}">
              <a16:creationId xmlns:a16="http://schemas.microsoft.com/office/drawing/2014/main" id="{919AA309-E46F-4680-A43E-F99B612C8F37}"/>
            </a:ext>
          </a:extLst>
        </xdr:cNvPr>
        <xdr:cNvSpPr txBox="1"/>
      </xdr:nvSpPr>
      <xdr:spPr>
        <a:xfrm>
          <a:off x="1743075" y="22659975"/>
          <a:ext cx="3352800" cy="4857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sng" baseline="0">
              <a:solidFill>
                <a:srgbClr val="00446D"/>
              </a:solidFill>
              <a:latin typeface="Source Sans Pro"/>
              <a:ea typeface="Source Sans Pro"/>
            </a:rPr>
            <a:t>Kontaktskjema</a:t>
          </a:r>
        </a:p>
      </xdr:txBody>
    </xdr:sp>
    <xdr:clientData/>
  </xdr:twoCellAnchor>
  <xdr:twoCellAnchor>
    <xdr:from>
      <xdr:col>1</xdr:col>
      <xdr:colOff>177800</xdr:colOff>
      <xdr:row>64</xdr:row>
      <xdr:rowOff>975360</xdr:rowOff>
    </xdr:from>
    <xdr:to>
      <xdr:col>16</xdr:col>
      <xdr:colOff>584200</xdr:colOff>
      <xdr:row>65</xdr:row>
      <xdr:rowOff>597249</xdr:rowOff>
    </xdr:to>
    <xdr:sp macro="" textlink="" fLocksText="0">
      <xdr:nvSpPr>
        <xdr:cNvPr id="43" name="TekstSylinder 58">
          <a:extLst>
            <a:ext uri="{FF2B5EF4-FFF2-40B4-BE49-F238E27FC236}">
              <a16:creationId xmlns:a16="http://schemas.microsoft.com/office/drawing/2014/main" id="{D8A1C047-EB2C-4BA4-8889-2C19216FD0D0}"/>
            </a:ext>
          </a:extLst>
        </xdr:cNvPr>
        <xdr:cNvSpPr txBox="1"/>
      </xdr:nvSpPr>
      <xdr:spPr>
        <a:xfrm>
          <a:off x="1190625" y="15849600"/>
          <a:ext cx="11410950" cy="171450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000" b="1" i="0" u="none" baseline="0">
              <a:solidFill>
                <a:srgbClr val="005B91"/>
              </a:solidFill>
              <a:latin typeface="Source Sans Pro"/>
              <a:ea typeface="Source Sans Pro"/>
            </a:rPr>
            <a:t>Vil du lære meir om korleis du kan fremje berekraft i IKT-anskaffingar?</a:t>
          </a:r>
          <a:endParaRPr lang="nb-NO" sz="4000" b="1" u="none">
            <a:solidFill>
              <a:schemeClr val="accent6"/>
            </a:solidFill>
          </a:endParaRPr>
        </a:p>
      </xdr:txBody>
    </xdr:sp>
    <xdr:clientData/>
  </xdr:twoCellAnchor>
  <xdr:twoCellAnchor>
    <xdr:from>
      <xdr:col>1</xdr:col>
      <xdr:colOff>234950</xdr:colOff>
      <xdr:row>65</xdr:row>
      <xdr:rowOff>419100</xdr:rowOff>
    </xdr:from>
    <xdr:to>
      <xdr:col>14</xdr:col>
      <xdr:colOff>44450</xdr:colOff>
      <xdr:row>69</xdr:row>
      <xdr:rowOff>6350</xdr:rowOff>
    </xdr:to>
    <xdr:sp macro="" textlink="" fLocksText="0">
      <xdr:nvSpPr>
        <xdr:cNvPr id="44" name="TekstSylinder 451">
          <a:extLst>
            <a:ext uri="{FF2B5EF4-FFF2-40B4-BE49-F238E27FC236}">
              <a16:creationId xmlns:a16="http://schemas.microsoft.com/office/drawing/2014/main" id="{C8C1012A-7C3E-4A8F-884E-405795DF0B71}"/>
            </a:ext>
          </a:extLst>
        </xdr:cNvPr>
        <xdr:cNvSpPr txBox="1"/>
      </xdr:nvSpPr>
      <xdr:spPr>
        <a:xfrm>
          <a:off x="1247775" y="17392650"/>
          <a:ext cx="9344025" cy="8858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På DFØ sine sider kan du lese meir om relevante krav og kriterium, regelverk, miljømerke, og andre former for miljøbelastning enn klimagassutslepp.</a:t>
          </a:r>
          <a:endParaRPr lang="nb-NO" sz="2000" b="0" u="none" baseline="0">
            <a:solidFill>
              <a:schemeClr val="accent6">
                <a:lumMod val="75000"/>
              </a:schemeClr>
            </a:solidFill>
          </a:endParaRPr>
        </a:p>
      </xdr:txBody>
    </xdr:sp>
    <xdr:clientData/>
  </xdr:twoCellAnchor>
  <xdr:twoCellAnchor>
    <xdr:from>
      <xdr:col>1</xdr:col>
      <xdr:colOff>266700</xdr:colOff>
      <xdr:row>70</xdr:row>
      <xdr:rowOff>152401</xdr:rowOff>
    </xdr:from>
    <xdr:to>
      <xdr:col>7</xdr:col>
      <xdr:colOff>165100</xdr:colOff>
      <xdr:row>74</xdr:row>
      <xdr:rowOff>38101</xdr:rowOff>
    </xdr:to>
    <xdr:grpSp>
      <xdr:nvGrpSpPr>
        <xdr:cNvPr id="45" name="Gruppe 453">
          <a:hlinkClick xmlns:r="http://schemas.openxmlformats.org/officeDocument/2006/relationships" r:id="rId22"/>
          <a:extLst>
            <a:ext uri="{FF2B5EF4-FFF2-40B4-BE49-F238E27FC236}">
              <a16:creationId xmlns:a16="http://schemas.microsoft.com/office/drawing/2014/main" id="{B689910E-5CD5-4BEA-959C-3BEA42E3C4AC}"/>
            </a:ext>
            <a:ext uri="{C183D7F6-B498-43B3-948B-1728B52AA6E4}">
              <adec:decorative xmlns:adec="http://schemas.microsoft.com/office/drawing/2017/decorative" val="1"/>
            </a:ext>
          </a:extLst>
        </xdr:cNvPr>
        <xdr:cNvGrpSpPr>
          <a:grpSpLocks noChangeAspect="1"/>
        </xdr:cNvGrpSpPr>
      </xdr:nvGrpSpPr>
      <xdr:grpSpPr>
        <a:xfrm>
          <a:off x="1298575" y="17678401"/>
          <a:ext cx="4378960" cy="584200"/>
          <a:chOff x="1148961" y="6635021"/>
          <a:chExt cx="3924300" cy="677927"/>
        </a:xfrm>
        <a:solidFill>
          <a:srgbClr val="07A97F">
            <a:alpha val="42558"/>
          </a:srgbClr>
        </a:solidFill>
      </xdr:grpSpPr>
      <xdr:sp macro="" textlink="">
        <xdr:nvSpPr>
          <xdr:cNvPr id="46" name="Avrundet rektangel 33">
            <a:extLst>
              <a:ext uri="{FF2B5EF4-FFF2-40B4-BE49-F238E27FC236}">
                <a16:creationId xmlns:a16="http://schemas.microsoft.com/office/drawing/2014/main" id="{342695F9-45D5-8411-698E-5D6801D8A01D}"/>
              </a:ext>
            </a:extLst>
          </xdr:cNvPr>
          <xdr:cNvSpPr/>
        </xdr:nvSpPr>
        <xdr:spPr>
          <a:xfrm>
            <a:off x="1148961" y="6635021"/>
            <a:ext cx="3924300" cy="677927"/>
          </a:xfrm>
          <a:prstGeom prst="roundRect">
            <a:avLst>
              <a:gd name="adj" fmla="val 50000"/>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45720" rIns="91440" bIns="45720" numCol="1" rtlCol="0" fromWordArt="0" anchor="ctr" anchorCtr="0">
            <a:prstTxWarp prst="textNoShape">
              <a:avLst/>
            </a:prstTxWarp>
            <a:noAutofit/>
          </a:bodyPr>
          <a:lstStyle/>
          <a:p>
            <a:pPr algn="l"/>
            <a:r>
              <a:rPr lang="nb-NO" sz="2000" b="0" i="0" u="none" baseline="0" dirty="0" err="1">
                <a:solidFill>
                  <a:srgbClr val="002E49"/>
                </a:solidFill>
                <a:latin typeface="Source Sans Pro"/>
                <a:ea typeface="Source Sans Pro"/>
              </a:rPr>
              <a:t>Les meir på anskaffelser.no</a:t>
            </a:r>
            <a:endParaRPr lang="nb-NO" sz="1800" b="0" dirty="0" err="1">
              <a:solidFill>
                <a:schemeClr val="accent6">
                  <a:lumMod val="50000"/>
                </a:schemeClr>
              </a:solidFill>
            </a:endParaRPr>
          </a:p>
        </xdr:txBody>
      </xdr:sp>
      <xdr:pic>
        <xdr:nvPicPr>
          <xdr:cNvPr id="47" name="Grafikk 51">
            <a:extLst>
              <a:ext uri="{FF2B5EF4-FFF2-40B4-BE49-F238E27FC236}">
                <a16:creationId xmlns:a16="http://schemas.microsoft.com/office/drawing/2014/main" id="{26246C2F-B5CF-E797-CC77-8E286990370A}"/>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4665063" y="6783699"/>
            <a:ext cx="152199" cy="381334"/>
          </a:xfrm>
          <a:prstGeom prst="rect">
            <a:avLst/>
          </a:prstGeom>
        </xdr:spPr>
      </xdr:pic>
    </xdr:grpSp>
    <xdr:clientData/>
  </xdr:twoCellAnchor>
  <xdr:twoCellAnchor editAs="oneCell">
    <xdr:from>
      <xdr:col>18</xdr:col>
      <xdr:colOff>276225</xdr:colOff>
      <xdr:row>64</xdr:row>
      <xdr:rowOff>1532560</xdr:rowOff>
    </xdr:from>
    <xdr:to>
      <xdr:col>25</xdr:col>
      <xdr:colOff>372872</xdr:colOff>
      <xdr:row>74</xdr:row>
      <xdr:rowOff>25578</xdr:rowOff>
    </xdr:to>
    <xdr:pic>
      <xdr:nvPicPr>
        <xdr:cNvPr id="48" name="Grafikk 47">
          <a:extLst>
            <a:ext uri="{FF2B5EF4-FFF2-40B4-BE49-F238E27FC236}">
              <a16:creationId xmlns:a16="http://schemas.microsoft.com/office/drawing/2014/main" id="{2C1A0E32-356C-4860-BB67-20B617D32B0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4"/>
            </a:ext>
          </a:extLst>
        </a:blip>
        <a:stretch>
          <a:fillRect/>
        </a:stretch>
      </xdr:blipFill>
      <xdr:spPr>
        <a:xfrm>
          <a:off x="13754100" y="16411575"/>
          <a:ext cx="5229225" cy="2838450"/>
        </a:xfrm>
        <a:prstGeom prst="rect">
          <a:avLst/>
        </a:prstGeom>
      </xdr:spPr>
    </xdr:pic>
    <xdr:clientData/>
  </xdr:twoCellAnchor>
  <xdr:twoCellAnchor>
    <xdr:from>
      <xdr:col>10</xdr:col>
      <xdr:colOff>752995</xdr:colOff>
      <xdr:row>41</xdr:row>
      <xdr:rowOff>24538</xdr:rowOff>
    </xdr:from>
    <xdr:to>
      <xdr:col>18</xdr:col>
      <xdr:colOff>720239</xdr:colOff>
      <xdr:row>44</xdr:row>
      <xdr:rowOff>51208</xdr:rowOff>
    </xdr:to>
    <xdr:grpSp>
      <xdr:nvGrpSpPr>
        <xdr:cNvPr id="49" name="Gruppe 48">
          <a:hlinkClick xmlns:r="http://schemas.openxmlformats.org/officeDocument/2006/relationships" r:id="rId25"/>
          <a:extLst>
            <a:ext uri="{FF2B5EF4-FFF2-40B4-BE49-F238E27FC236}">
              <a16:creationId xmlns:a16="http://schemas.microsoft.com/office/drawing/2014/main" id="{6725101F-8458-4E29-85D8-56D00F724B65}"/>
            </a:ext>
            <a:ext uri="{C183D7F6-B498-43B3-948B-1728B52AA6E4}">
              <adec:decorative xmlns:adec="http://schemas.microsoft.com/office/drawing/2017/decorative" val="1"/>
            </a:ext>
          </a:extLst>
        </xdr:cNvPr>
        <xdr:cNvGrpSpPr>
          <a:grpSpLocks noChangeAspect="1"/>
        </xdr:cNvGrpSpPr>
      </xdr:nvGrpSpPr>
      <xdr:grpSpPr>
        <a:xfrm>
          <a:off x="8498090" y="9482228"/>
          <a:ext cx="5938149" cy="558165"/>
          <a:chOff x="1478017" y="6610852"/>
          <a:chExt cx="5494284" cy="598171"/>
        </a:xfrm>
      </xdr:grpSpPr>
      <xdr:sp macro="" textlink="">
        <xdr:nvSpPr>
          <xdr:cNvPr id="50" name="Avrundet rektangel 33">
            <a:extLst>
              <a:ext uri="{FF2B5EF4-FFF2-40B4-BE49-F238E27FC236}">
                <a16:creationId xmlns:a16="http://schemas.microsoft.com/office/drawing/2014/main" id="{672EAF92-9A27-326F-409F-4BBCB2315D10}"/>
              </a:ext>
            </a:extLst>
          </xdr:cNvPr>
          <xdr:cNvSpPr/>
        </xdr:nvSpPr>
        <xdr:spPr>
          <a:xfrm>
            <a:off x="1478017" y="6610852"/>
            <a:ext cx="5494284" cy="598171"/>
          </a:xfrm>
          <a:prstGeom prst="roundRect">
            <a:avLst>
              <a:gd name="adj" fmla="val 50000"/>
            </a:avLst>
          </a:prstGeom>
          <a:solidFill>
            <a:schemeClr val="accent1">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45720" rIns="91440" bIns="45720" numCol="1" rtlCol="0" fromWordArt="0" anchor="ctr" anchorCtr="0">
            <a:prstTxWarp prst="textNoShape">
              <a:avLst/>
            </a:prstTxWarp>
            <a:noAutofit/>
          </a:bodyPr>
          <a:lstStyle/>
          <a:p>
            <a:pPr algn="l"/>
            <a:r>
              <a:rPr lang="nb-NO" sz="2400" b="1" i="0" u="none" baseline="0" dirty="0" err="1">
                <a:solidFill>
                  <a:srgbClr val="FFFFFF"/>
                </a:solidFill>
                <a:latin typeface="Source Sans Pro"/>
                <a:ea typeface="Source Sans Pro"/>
              </a:rPr>
              <a:t>Klimatiltak</a:t>
            </a:r>
            <a:endParaRPr lang="nb-NO" sz="2000" b="1" dirty="0" err="1">
              <a:solidFill>
                <a:schemeClr val="bg1"/>
              </a:solidFill>
            </a:endParaRPr>
          </a:p>
        </xdr:txBody>
      </xdr:sp>
      <xdr:pic>
        <xdr:nvPicPr>
          <xdr:cNvPr id="51" name="Grafikk 51">
            <a:extLst>
              <a:ext uri="{FF2B5EF4-FFF2-40B4-BE49-F238E27FC236}">
                <a16:creationId xmlns:a16="http://schemas.microsoft.com/office/drawing/2014/main" id="{A63A50C2-E15B-BBE9-CF67-1D03FD9F7986}"/>
              </a:ext>
            </a:extLst>
          </xdr:cNvPr>
          <xdr:cNvPicPr>
            <a:picLocks/>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581505" y="6738021"/>
            <a:ext cx="170929" cy="348494"/>
          </a:xfrm>
          <a:prstGeom prst="rect">
            <a:avLst/>
          </a:prstGeom>
        </xdr:spPr>
      </xdr:pic>
    </xdr:grpSp>
    <xdr:clientData/>
  </xdr:twoCellAnchor>
  <xdr:twoCellAnchor>
    <xdr:from>
      <xdr:col>20</xdr:col>
      <xdr:colOff>288636</xdr:colOff>
      <xdr:row>41</xdr:row>
      <xdr:rowOff>24538</xdr:rowOff>
    </xdr:from>
    <xdr:to>
      <xdr:col>28</xdr:col>
      <xdr:colOff>476250</xdr:colOff>
      <xdr:row>44</xdr:row>
      <xdr:rowOff>51208</xdr:rowOff>
    </xdr:to>
    <xdr:grpSp>
      <xdr:nvGrpSpPr>
        <xdr:cNvPr id="52" name="Gruppe 51">
          <a:hlinkClick xmlns:r="http://schemas.openxmlformats.org/officeDocument/2006/relationships" r:id="rId26"/>
          <a:extLst>
            <a:ext uri="{FF2B5EF4-FFF2-40B4-BE49-F238E27FC236}">
              <a16:creationId xmlns:a16="http://schemas.microsoft.com/office/drawing/2014/main" id="{25F2311D-ACF7-49FF-9179-E66870E2CDA0}"/>
            </a:ext>
            <a:ext uri="{C183D7F6-B498-43B3-948B-1728B52AA6E4}">
              <adec:decorative xmlns:adec="http://schemas.microsoft.com/office/drawing/2017/decorative" val="1"/>
            </a:ext>
          </a:extLst>
        </xdr:cNvPr>
        <xdr:cNvGrpSpPr>
          <a:grpSpLocks noChangeAspect="1"/>
        </xdr:cNvGrpSpPr>
      </xdr:nvGrpSpPr>
      <xdr:grpSpPr>
        <a:xfrm>
          <a:off x="15493076" y="9482228"/>
          <a:ext cx="6156614" cy="558165"/>
          <a:chOff x="1478017" y="6610852"/>
          <a:chExt cx="6768447" cy="598171"/>
        </a:xfrm>
      </xdr:grpSpPr>
      <xdr:sp macro="" textlink="">
        <xdr:nvSpPr>
          <xdr:cNvPr id="53" name="Avrundet rektangel 33">
            <a:extLst>
              <a:ext uri="{FF2B5EF4-FFF2-40B4-BE49-F238E27FC236}">
                <a16:creationId xmlns:a16="http://schemas.microsoft.com/office/drawing/2014/main" id="{D526BE5E-F83C-E197-E455-8C700C3656FD}"/>
              </a:ext>
            </a:extLst>
          </xdr:cNvPr>
          <xdr:cNvSpPr/>
        </xdr:nvSpPr>
        <xdr:spPr>
          <a:xfrm>
            <a:off x="1478017" y="6610852"/>
            <a:ext cx="6768447" cy="598171"/>
          </a:xfrm>
          <a:prstGeom prst="roundRect">
            <a:avLst>
              <a:gd name="adj" fmla="val 50000"/>
            </a:avLst>
          </a:prstGeom>
          <a:solidFill>
            <a:schemeClr val="accent1">
              <a:lumMod val="5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45720" rIns="91440" bIns="45720" numCol="1" rtlCol="0" fromWordArt="0" anchor="ctr" anchorCtr="0">
            <a:prstTxWarp prst="textNoShape">
              <a:avLst/>
            </a:prstTxWarp>
            <a:noAutofit/>
          </a:bodyPr>
          <a:lstStyle/>
          <a:p>
            <a:pPr algn="l"/>
            <a:r>
              <a:rPr lang="nb-NO" sz="2400" b="1" i="0" u="none" baseline="0" dirty="0" err="1">
                <a:solidFill>
                  <a:srgbClr val="FFFFFF"/>
                </a:solidFill>
                <a:latin typeface="Source Sans Pro"/>
                <a:ea typeface="Source Sans Pro"/>
              </a:rPr>
              <a:t>Innkjøp og effekt</a:t>
            </a:r>
            <a:endParaRPr lang="nb-NO" sz="2000" b="1" dirty="0" err="1">
              <a:solidFill>
                <a:schemeClr val="bg1"/>
              </a:solidFill>
            </a:endParaRPr>
          </a:p>
        </xdr:txBody>
      </xdr:sp>
      <xdr:pic>
        <xdr:nvPicPr>
          <xdr:cNvPr id="54" name="Grafikk 51">
            <a:extLst>
              <a:ext uri="{FF2B5EF4-FFF2-40B4-BE49-F238E27FC236}">
                <a16:creationId xmlns:a16="http://schemas.microsoft.com/office/drawing/2014/main" id="{3BF99E0B-45AD-0B94-928A-091149AAAC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7838269" y="6720773"/>
            <a:ext cx="211312" cy="391143"/>
          </a:xfrm>
          <a:prstGeom prst="rect">
            <a:avLst/>
          </a:prstGeom>
        </xdr:spPr>
      </xdr:pic>
    </xdr:grpSp>
    <xdr:clientData/>
  </xdr:twoCellAnchor>
  <xdr:twoCellAnchor>
    <xdr:from>
      <xdr:col>1</xdr:col>
      <xdr:colOff>0</xdr:colOff>
      <xdr:row>0</xdr:row>
      <xdr:rowOff>13970</xdr:rowOff>
    </xdr:from>
    <xdr:to>
      <xdr:col>4</xdr:col>
      <xdr:colOff>261620</xdr:colOff>
      <xdr:row>0</xdr:row>
      <xdr:rowOff>836930</xdr:rowOff>
    </xdr:to>
    <xdr:sp macro="" textlink="">
      <xdr:nvSpPr>
        <xdr:cNvPr id="10" name="TekstSylinder 27">
          <a:hlinkClick xmlns:r="http://schemas.openxmlformats.org/officeDocument/2006/relationships" r:id="rId1"/>
          <a:extLst>
            <a:ext uri="{FF2B5EF4-FFF2-40B4-BE49-F238E27FC236}">
              <a16:creationId xmlns:a16="http://schemas.microsoft.com/office/drawing/2014/main" id="{70C9AD39-259B-47BE-B3FC-33B0C0F06715}"/>
            </a:ext>
          </a:extLst>
        </xdr:cNvPr>
        <xdr:cNvSpPr txBox="1"/>
      </xdr:nvSpPr>
      <xdr:spPr>
        <a:xfrm>
          <a:off x="1009650" y="9525"/>
          <a:ext cx="2457450"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lang="nb-NO" sz="1800" b="0" i="0" u="none" baseline="0">
              <a:solidFill>
                <a:srgbClr val="F2F2F2"/>
              </a:solidFill>
              <a:latin typeface="Source Sans Pro"/>
              <a:ea typeface="Source Sans Pro"/>
            </a:rPr>
            <a:t>Ditt klimafotavtrykk</a:t>
          </a:r>
        </a:p>
      </xdr:txBody>
    </xdr:sp>
    <xdr:clientData/>
  </xdr:twoCellAnchor>
  <xdr:twoCellAnchor>
    <xdr:from>
      <xdr:col>3</xdr:col>
      <xdr:colOff>438321</xdr:colOff>
      <xdr:row>0</xdr:row>
      <xdr:rowOff>1270</xdr:rowOff>
    </xdr:from>
    <xdr:to>
      <xdr:col>6</xdr:col>
      <xdr:colOff>445941</xdr:colOff>
      <xdr:row>0</xdr:row>
      <xdr:rowOff>824230</xdr:rowOff>
    </xdr:to>
    <xdr:sp macro="" textlink="">
      <xdr:nvSpPr>
        <xdr:cNvPr id="12" name="TekstSylinder 68">
          <a:hlinkClick xmlns:r="http://schemas.openxmlformats.org/officeDocument/2006/relationships" r:id="rId25"/>
          <a:extLst>
            <a:ext uri="{FF2B5EF4-FFF2-40B4-BE49-F238E27FC236}">
              <a16:creationId xmlns:a16="http://schemas.microsoft.com/office/drawing/2014/main" id="{767A4332-D3AF-4EF4-BC0D-3D81F3EA226F}"/>
            </a:ext>
          </a:extLst>
        </xdr:cNvPr>
        <xdr:cNvSpPr txBox="1"/>
      </xdr:nvSpPr>
      <xdr:spPr>
        <a:xfrm>
          <a:off x="2914650" y="0"/>
          <a:ext cx="2209800"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FFFFFF"/>
              </a:solidFill>
              <a:latin typeface="Source Sans Pro"/>
              <a:ea typeface="Source Sans Pro"/>
            </a:rPr>
            <a:t>Klimatiltak</a:t>
          </a:r>
        </a:p>
      </xdr:txBody>
    </xdr:sp>
    <xdr:clientData/>
  </xdr:twoCellAnchor>
  <xdr:twoCellAnchor>
    <xdr:from>
      <xdr:col>6</xdr:col>
      <xdr:colOff>225767</xdr:colOff>
      <xdr:row>0</xdr:row>
      <xdr:rowOff>0</xdr:rowOff>
    </xdr:from>
    <xdr:to>
      <xdr:col>9</xdr:col>
      <xdr:colOff>233387</xdr:colOff>
      <xdr:row>0</xdr:row>
      <xdr:rowOff>825500</xdr:rowOff>
    </xdr:to>
    <xdr:sp macro="" textlink="">
      <xdr:nvSpPr>
        <xdr:cNvPr id="13" name="TekstSylinder 27">
          <a:hlinkClick xmlns:r="http://schemas.openxmlformats.org/officeDocument/2006/relationships" r:id="rId26"/>
          <a:extLst>
            <a:ext uri="{FF2B5EF4-FFF2-40B4-BE49-F238E27FC236}">
              <a16:creationId xmlns:a16="http://schemas.microsoft.com/office/drawing/2014/main" id="{C90570C4-4B26-4B94-8FD0-723BF88C8DB8}"/>
            </a:ext>
          </a:extLst>
        </xdr:cNvPr>
        <xdr:cNvSpPr txBox="1"/>
      </xdr:nvSpPr>
      <xdr:spPr>
        <a:xfrm>
          <a:off x="4905375" y="0"/>
          <a:ext cx="2209800" cy="828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Innkjøp og effekt</a:t>
          </a:r>
          <a:endParaRPr lang="nb-NO" sz="1800" b="0">
            <a:solidFill>
              <a:schemeClr val="bg1">
                <a:lumMod val="95000"/>
              </a:schemeClr>
            </a:solidFill>
          </a:endParaRPr>
        </a:p>
      </xdr:txBody>
    </xdr:sp>
    <xdr:clientData/>
  </xdr:twoCellAnchor>
  <xdr:twoCellAnchor>
    <xdr:from>
      <xdr:col>8</xdr:col>
      <xdr:colOff>881894</xdr:colOff>
      <xdr:row>0</xdr:row>
      <xdr:rowOff>0</xdr:rowOff>
    </xdr:from>
    <xdr:to>
      <xdr:col>12</xdr:col>
      <xdr:colOff>5594</xdr:colOff>
      <xdr:row>0</xdr:row>
      <xdr:rowOff>825500</xdr:rowOff>
    </xdr:to>
    <xdr:sp macro="" textlink="">
      <xdr:nvSpPr>
        <xdr:cNvPr id="14" name="TekstSylinder 27">
          <a:hlinkClick xmlns:r="http://schemas.openxmlformats.org/officeDocument/2006/relationships" r:id="rId10"/>
          <a:extLst>
            <a:ext uri="{FF2B5EF4-FFF2-40B4-BE49-F238E27FC236}">
              <a16:creationId xmlns:a16="http://schemas.microsoft.com/office/drawing/2014/main" id="{0A66B796-50B2-4C3B-AB34-48E4F7046959}"/>
            </a:ext>
          </a:extLst>
        </xdr:cNvPr>
        <xdr:cNvSpPr txBox="1"/>
      </xdr:nvSpPr>
      <xdr:spPr>
        <a:xfrm>
          <a:off x="6877050" y="0"/>
          <a:ext cx="2209800" cy="828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Datagrunnlag</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2919310</xdr:colOff>
      <xdr:row>79</xdr:row>
      <xdr:rowOff>37383</xdr:rowOff>
    </xdr:from>
    <xdr:to>
      <xdr:col>4</xdr:col>
      <xdr:colOff>4174070</xdr:colOff>
      <xdr:row>87</xdr:row>
      <xdr:rowOff>501672</xdr:rowOff>
    </xdr:to>
    <xdr:sp macro="" textlink="">
      <xdr:nvSpPr>
        <xdr:cNvPr id="95" name="Avrundet rektangel 46">
          <a:extLst>
            <a:ext uri="{FF2B5EF4-FFF2-40B4-BE49-F238E27FC236}">
              <a16:creationId xmlns:a16="http://schemas.microsoft.com/office/drawing/2014/main" id="{50E32E57-84D9-4C81-B8BA-E47096BC285E}"/>
            </a:ext>
          </a:extLst>
        </xdr:cNvPr>
        <xdr:cNvSpPr/>
      </xdr:nvSpPr>
      <xdr:spPr>
        <a:xfrm>
          <a:off x="8620125" y="29718000"/>
          <a:ext cx="6962775" cy="1990725"/>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0" i="0" u="none" baseline="0" dirty="0" err="1">
              <a:solidFill>
                <a:srgbClr val="B6E3FF"/>
              </a:solidFill>
              <a:latin typeface="Source Sans Pro"/>
              <a:ea typeface="Source Sans Pro"/>
            </a:rPr>
            <a:t>Dette svarer til </a:t>
          </a:r>
          <a:endParaRPr lang="nb-NO" sz="1600" b="0" dirty="0" err="1">
            <a:solidFill>
              <a:schemeClr val="accent6">
                <a:lumMod val="20000"/>
                <a:lumOff val="80000"/>
              </a:schemeClr>
            </a:solidFill>
          </a:endParaRPr>
        </a:p>
      </xdr:txBody>
    </xdr:sp>
    <xdr:clientData/>
  </xdr:twoCellAnchor>
  <xdr:twoCellAnchor>
    <xdr:from>
      <xdr:col>0</xdr:col>
      <xdr:colOff>998221</xdr:colOff>
      <xdr:row>67</xdr:row>
      <xdr:rowOff>142974</xdr:rowOff>
    </xdr:from>
    <xdr:to>
      <xdr:col>10</xdr:col>
      <xdr:colOff>306532</xdr:colOff>
      <xdr:row>87</xdr:row>
      <xdr:rowOff>3067684</xdr:rowOff>
    </xdr:to>
    <xdr:sp macro="" textlink="">
      <xdr:nvSpPr>
        <xdr:cNvPr id="126" name="Avrundet rektangel 31">
          <a:extLst>
            <a:ext uri="{FF2B5EF4-FFF2-40B4-BE49-F238E27FC236}">
              <a16:creationId xmlns:a16="http://schemas.microsoft.com/office/drawing/2014/main" id="{991BEC30-B724-4835-88CF-D3915C350DB6}"/>
            </a:ext>
            <a:ext uri="{C183D7F6-B498-43B3-948B-1728B52AA6E4}">
              <adec:decorative xmlns:adec="http://schemas.microsoft.com/office/drawing/2017/decorative" val="1"/>
            </a:ext>
          </a:extLst>
        </xdr:cNvPr>
        <xdr:cNvSpPr/>
      </xdr:nvSpPr>
      <xdr:spPr>
        <a:xfrm>
          <a:off x="1000125" y="27536775"/>
          <a:ext cx="24907875" cy="6734175"/>
        </a:xfrm>
        <a:prstGeom prst="roundRect">
          <a:avLst>
            <a:gd name="adj" fmla="val 8145"/>
          </a:avLst>
        </a:prstGeom>
        <a:solidFill>
          <a:srgbClr val="E5F7F2">
            <a:alpha val="3000"/>
          </a:srgbClr>
        </a:solidFill>
        <a:ln>
          <a:solidFill>
            <a:schemeClr val="bg1">
              <a:alpha val="4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clientData/>
  </xdr:twoCellAnchor>
  <xdr:twoCellAnchor>
    <xdr:from>
      <xdr:col>0</xdr:col>
      <xdr:colOff>1127125</xdr:colOff>
      <xdr:row>6</xdr:row>
      <xdr:rowOff>133350</xdr:rowOff>
    </xdr:from>
    <xdr:to>
      <xdr:col>15</xdr:col>
      <xdr:colOff>1317625</xdr:colOff>
      <xdr:row>11</xdr:row>
      <xdr:rowOff>121596</xdr:rowOff>
    </xdr:to>
    <xdr:sp macro="" textlink="">
      <xdr:nvSpPr>
        <xdr:cNvPr id="3" name="TekstSylinder 2">
          <a:extLst>
            <a:ext uri="{FF2B5EF4-FFF2-40B4-BE49-F238E27FC236}">
              <a16:creationId xmlns:a16="http://schemas.microsoft.com/office/drawing/2014/main" id="{FE7A69F6-1558-40F2-82AC-0610BBB2E6CF}"/>
            </a:ext>
          </a:extLst>
        </xdr:cNvPr>
        <xdr:cNvSpPr txBox="1"/>
      </xdr:nvSpPr>
      <xdr:spPr>
        <a:xfrm>
          <a:off x="1009650" y="1914525"/>
          <a:ext cx="35385375" cy="9429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800" b="1" i="0" u="none" baseline="0">
              <a:solidFill>
                <a:srgbClr val="00446D"/>
              </a:solidFill>
              <a:latin typeface="Source Sans Pro"/>
              <a:ea typeface="Source Sans Pro"/>
            </a:rPr>
            <a:t>Ditt klimafotavtrykk</a:t>
          </a:r>
        </a:p>
      </xdr:txBody>
    </xdr:sp>
    <xdr:clientData/>
  </xdr:twoCellAnchor>
  <xdr:twoCellAnchor>
    <xdr:from>
      <xdr:col>0</xdr:col>
      <xdr:colOff>1127125</xdr:colOff>
      <xdr:row>4</xdr:row>
      <xdr:rowOff>173355</xdr:rowOff>
    </xdr:from>
    <xdr:to>
      <xdr:col>15</xdr:col>
      <xdr:colOff>1223645</xdr:colOff>
      <xdr:row>8</xdr:row>
      <xdr:rowOff>149225</xdr:rowOff>
    </xdr:to>
    <xdr:sp macro="" textlink="">
      <xdr:nvSpPr>
        <xdr:cNvPr id="4" name="TekstSylinder 3">
          <a:extLst>
            <a:ext uri="{FF2B5EF4-FFF2-40B4-BE49-F238E27FC236}">
              <a16:creationId xmlns:a16="http://schemas.microsoft.com/office/drawing/2014/main" id="{413D643B-F8AF-42F9-BA9F-DB8753998721}"/>
            </a:ext>
          </a:extLst>
        </xdr:cNvPr>
        <xdr:cNvSpPr txBox="1"/>
      </xdr:nvSpPr>
      <xdr:spPr>
        <a:xfrm>
          <a:off x="1009650" y="1571625"/>
          <a:ext cx="35290125"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Effektkalkulator for IKT</a:t>
          </a:r>
        </a:p>
      </xdr:txBody>
    </xdr:sp>
    <xdr:clientData/>
  </xdr:twoCellAnchor>
  <xdr:twoCellAnchor>
    <xdr:from>
      <xdr:col>0</xdr:col>
      <xdr:colOff>1127125</xdr:colOff>
      <xdr:row>11</xdr:row>
      <xdr:rowOff>12769</xdr:rowOff>
    </xdr:from>
    <xdr:to>
      <xdr:col>15</xdr:col>
      <xdr:colOff>1317625</xdr:colOff>
      <xdr:row>14</xdr:row>
      <xdr:rowOff>171519</xdr:rowOff>
    </xdr:to>
    <xdr:sp macro="" textlink="">
      <xdr:nvSpPr>
        <xdr:cNvPr id="5" name="TekstSylinder 4">
          <a:extLst>
            <a:ext uri="{FF2B5EF4-FFF2-40B4-BE49-F238E27FC236}">
              <a16:creationId xmlns:a16="http://schemas.microsoft.com/office/drawing/2014/main" id="{B4BC8BD3-3AA8-4C36-BC88-4A797890AA8D}"/>
            </a:ext>
          </a:extLst>
        </xdr:cNvPr>
        <xdr:cNvSpPr txBox="1"/>
      </xdr:nvSpPr>
      <xdr:spPr>
        <a:xfrm>
          <a:off x="1009650" y="2743200"/>
          <a:ext cx="35385375"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400" b="0" i="0" u="none" baseline="0">
              <a:solidFill>
                <a:srgbClr val="00446D"/>
              </a:solidFill>
              <a:latin typeface="Source Sans Pro"/>
              <a:ea typeface="Source Sans Pro"/>
            </a:rPr>
            <a:t>Få ei enkel oversikt over klimafotavtrykket frå IKT-utstyr i verksemda di. </a:t>
          </a:r>
          <a:endParaRPr lang="nb-NO" sz="2400" b="0">
            <a:solidFill>
              <a:schemeClr val="accent6">
                <a:lumMod val="75000"/>
              </a:schemeClr>
            </a:solidFill>
          </a:endParaRPr>
        </a:p>
      </xdr:txBody>
    </xdr:sp>
    <xdr:clientData/>
  </xdr:twoCellAnchor>
  <xdr:twoCellAnchor>
    <xdr:from>
      <xdr:col>1</xdr:col>
      <xdr:colOff>709097</xdr:colOff>
      <xdr:row>38</xdr:row>
      <xdr:rowOff>781659</xdr:rowOff>
    </xdr:from>
    <xdr:to>
      <xdr:col>5</xdr:col>
      <xdr:colOff>1500162</xdr:colOff>
      <xdr:row>38</xdr:row>
      <xdr:rowOff>1535288</xdr:rowOff>
    </xdr:to>
    <xdr:sp macro="" textlink="" fLocksText="0">
      <xdr:nvSpPr>
        <xdr:cNvPr id="6" name="TekstSylinder 27">
          <a:extLst>
            <a:ext uri="{FF2B5EF4-FFF2-40B4-BE49-F238E27FC236}">
              <a16:creationId xmlns:a16="http://schemas.microsoft.com/office/drawing/2014/main" id="{7B494B78-43B6-47DB-8BC1-90180CE086B6}"/>
            </a:ext>
          </a:extLst>
        </xdr:cNvPr>
        <xdr:cNvSpPr txBox="1"/>
      </xdr:nvSpPr>
      <xdr:spPr>
        <a:xfrm>
          <a:off x="1714500" y="19230975"/>
          <a:ext cx="15601950" cy="7524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000" b="1" i="0" u="none" baseline="0">
              <a:solidFill>
                <a:srgbClr val="FFFFFF"/>
              </a:solidFill>
              <a:latin typeface="Source Sans Pro"/>
              <a:ea typeface="Source Sans Pro"/>
            </a:rPr>
            <a:t>Få oversikt over klimafotavtrykk og kostnader </a:t>
          </a:r>
        </a:p>
      </xdr:txBody>
    </xdr:sp>
    <xdr:clientData/>
  </xdr:twoCellAnchor>
  <xdr:twoCellAnchor>
    <xdr:from>
      <xdr:col>0</xdr:col>
      <xdr:colOff>1003936</xdr:colOff>
      <xdr:row>44</xdr:row>
      <xdr:rowOff>38096</xdr:rowOff>
    </xdr:from>
    <xdr:to>
      <xdr:col>10</xdr:col>
      <xdr:colOff>305434</xdr:colOff>
      <xdr:row>67</xdr:row>
      <xdr:rowOff>76192</xdr:rowOff>
    </xdr:to>
    <xdr:grpSp>
      <xdr:nvGrpSpPr>
        <xdr:cNvPr id="7" name="Gruppe 32">
          <a:extLst>
            <a:ext uri="{FF2B5EF4-FFF2-40B4-BE49-F238E27FC236}">
              <a16:creationId xmlns:a16="http://schemas.microsoft.com/office/drawing/2014/main" id="{D230964A-A4A6-4458-BE4A-44B1B1BD4338}"/>
            </a:ext>
            <a:ext uri="{C183D7F6-B498-43B3-948B-1728B52AA6E4}">
              <adec:decorative xmlns:adec="http://schemas.microsoft.com/office/drawing/2017/decorative" val="1"/>
            </a:ext>
          </a:extLst>
        </xdr:cNvPr>
        <xdr:cNvGrpSpPr>
          <a:grpSpLocks/>
        </xdr:cNvGrpSpPr>
      </xdr:nvGrpSpPr>
      <xdr:grpSpPr>
        <a:xfrm>
          <a:off x="1007746" y="22771096"/>
          <a:ext cx="25602563" cy="4054471"/>
          <a:chOff x="1441734" y="16872452"/>
          <a:chExt cx="9528180" cy="5348678"/>
        </a:xfrm>
      </xdr:grpSpPr>
      <xdr:sp macro="" textlink="">
        <xdr:nvSpPr>
          <xdr:cNvPr id="8" name="Avrundet rektangel 31">
            <a:extLst>
              <a:ext uri="{FF2B5EF4-FFF2-40B4-BE49-F238E27FC236}">
                <a16:creationId xmlns:a16="http://schemas.microsoft.com/office/drawing/2014/main" id="{748EF00A-6A99-6BC6-7F23-1B905083EAAB}"/>
              </a:ext>
            </a:extLst>
          </xdr:cNvPr>
          <xdr:cNvSpPr/>
        </xdr:nvSpPr>
        <xdr:spPr>
          <a:xfrm>
            <a:off x="1441734" y="16886771"/>
            <a:ext cx="9528180" cy="5069844"/>
          </a:xfrm>
          <a:prstGeom prst="roundRect">
            <a:avLst>
              <a:gd name="adj" fmla="val 8145"/>
            </a:avLst>
          </a:prstGeom>
          <a:solidFill>
            <a:srgbClr val="E5F7F2">
              <a:alpha val="3000"/>
            </a:srgbClr>
          </a:solidFill>
          <a:ln>
            <a:solidFill>
              <a:schemeClr val="bg1">
                <a:alpha val="4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graphicFrame macro="">
        <xdr:nvGraphicFramePr>
          <xdr:cNvPr id="9" name="Chart 1">
            <a:extLst>
              <a:ext uri="{FF2B5EF4-FFF2-40B4-BE49-F238E27FC236}">
                <a16:creationId xmlns:a16="http://schemas.microsoft.com/office/drawing/2014/main" id="{4108DF3B-CF63-76A0-7137-37006E5A8DAD}"/>
              </a:ext>
            </a:extLst>
          </xdr:cNvPr>
          <xdr:cNvGraphicFramePr/>
        </xdr:nvGraphicFramePr>
        <xdr:xfrm>
          <a:off x="1596387" y="16872452"/>
          <a:ext cx="9004786" cy="534867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0</xdr:col>
      <xdr:colOff>1245219</xdr:colOff>
      <xdr:row>72</xdr:row>
      <xdr:rowOff>46596</xdr:rowOff>
    </xdr:from>
    <xdr:to>
      <xdr:col>4</xdr:col>
      <xdr:colOff>3206750</xdr:colOff>
      <xdr:row>76</xdr:row>
      <xdr:rowOff>149345</xdr:rowOff>
    </xdr:to>
    <xdr:sp macro="" textlink="" fLocksText="0">
      <xdr:nvSpPr>
        <xdr:cNvPr id="10" name="Avrundet rektangel 28">
          <a:extLst>
            <a:ext uri="{FF2B5EF4-FFF2-40B4-BE49-F238E27FC236}">
              <a16:creationId xmlns:a16="http://schemas.microsoft.com/office/drawing/2014/main" id="{1D995995-47FB-447A-B233-1BF5EE182DDF}"/>
            </a:ext>
          </a:extLst>
        </xdr:cNvPr>
        <xdr:cNvSpPr/>
      </xdr:nvSpPr>
      <xdr:spPr>
        <a:xfrm>
          <a:off x="1009650" y="28394025"/>
          <a:ext cx="13611225" cy="866775"/>
        </a:xfrm>
        <a:prstGeom prst="roundRect">
          <a:avLst>
            <a:gd name="adj" fmla="val 22599"/>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FFFFFF"/>
              </a:solidFill>
              <a:latin typeface="Source Sans Pro"/>
              <a:ea typeface="Source Sans Pro"/>
            </a:rPr>
            <a:t>Desse nøkkeltala er døme på indikatorar som kan nyttast til å følgje utviklinga av fotavtrykket frå IKT-utstyr over tid. Når nøkkeltala går ned, er klimafotavtrykket som regel også på veg ned.</a:t>
          </a:r>
        </a:p>
      </xdr:txBody>
    </xdr:sp>
    <xdr:clientData/>
  </xdr:twoCellAnchor>
  <xdr:twoCellAnchor>
    <xdr:from>
      <xdr:col>1</xdr:col>
      <xdr:colOff>281537</xdr:colOff>
      <xdr:row>87</xdr:row>
      <xdr:rowOff>958834</xdr:rowOff>
    </xdr:from>
    <xdr:to>
      <xdr:col>2</xdr:col>
      <xdr:colOff>1778000</xdr:colOff>
      <xdr:row>87</xdr:row>
      <xdr:rowOff>2773890</xdr:rowOff>
    </xdr:to>
    <xdr:grpSp>
      <xdr:nvGrpSpPr>
        <xdr:cNvPr id="11" name="Gruppe 14">
          <a:extLst>
            <a:ext uri="{FF2B5EF4-FFF2-40B4-BE49-F238E27FC236}">
              <a16:creationId xmlns:a16="http://schemas.microsoft.com/office/drawing/2014/main" id="{F8BF13B1-267B-4EA7-B68C-9BD87F6C25C0}"/>
            </a:ext>
            <a:ext uri="{C183D7F6-B498-43B3-948B-1728B52AA6E4}">
              <adec:decorative xmlns:adec="http://schemas.microsoft.com/office/drawing/2017/decorative" val="1"/>
            </a:ext>
          </a:extLst>
        </xdr:cNvPr>
        <xdr:cNvGrpSpPr>
          <a:grpSpLocks/>
        </xdr:cNvGrpSpPr>
      </xdr:nvGrpSpPr>
      <xdr:grpSpPr>
        <a:xfrm>
          <a:off x="1317222" y="31202614"/>
          <a:ext cx="6314843" cy="1811246"/>
          <a:chOff x="5052682" y="24164185"/>
          <a:chExt cx="3955796" cy="1988246"/>
        </a:xfrm>
      </xdr:grpSpPr>
      <xdr:sp macro="" textlink="">
        <xdr:nvSpPr>
          <xdr:cNvPr id="12" name="Avrundet rektangel 33">
            <a:extLst>
              <a:ext uri="{FF2B5EF4-FFF2-40B4-BE49-F238E27FC236}">
                <a16:creationId xmlns:a16="http://schemas.microsoft.com/office/drawing/2014/main" id="{CCCFF853-E44F-AFA3-1659-7A642638787F}"/>
              </a:ext>
            </a:extLst>
          </xdr:cNvPr>
          <xdr:cNvSpPr/>
        </xdr:nvSpPr>
        <xdr:spPr>
          <a:xfrm>
            <a:off x="5052684" y="24164185"/>
            <a:ext cx="3110999" cy="1564332"/>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0" i="0" u="none" baseline="0" dirty="0" err="1">
                <a:solidFill>
                  <a:srgbClr val="B6E3FF"/>
                </a:solidFill>
                <a:latin typeface="Source Sans Pro"/>
                <a:ea typeface="Source Sans Pro"/>
              </a:rPr>
              <a:t>Fotavtrykk frå IKT-utstyr per tilsett</a:t>
            </a:r>
            <a:endParaRPr lang="nb-NO" sz="1600" b="0" dirty="0" err="1">
              <a:solidFill>
                <a:schemeClr val="accent6">
                  <a:lumMod val="20000"/>
                  <a:lumOff val="80000"/>
                </a:schemeClr>
              </a:solidFill>
            </a:endParaRPr>
          </a:p>
        </xdr:txBody>
      </xdr:sp>
      <xdr:sp macro="" textlink="$C$105">
        <xdr:nvSpPr>
          <xdr:cNvPr id="13" name="TekstSylinder 38">
            <a:extLst>
              <a:ext uri="{FF2B5EF4-FFF2-40B4-BE49-F238E27FC236}">
                <a16:creationId xmlns:a16="http://schemas.microsoft.com/office/drawing/2014/main" id="{449ABEFF-1F53-4013-9ABB-C0994910363F}"/>
              </a:ext>
            </a:extLst>
          </xdr:cNvPr>
          <xdr:cNvSpPr txBox="1"/>
        </xdr:nvSpPr>
        <xdr:spPr>
          <a:xfrm>
            <a:off x="5052682" y="24794524"/>
            <a:ext cx="3955796" cy="135790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F424720D-756A-410D-AF2D-56E13C5E9716}" type="TxLink">
              <a:rPr lang="en-US" sz="3600" b="1" i="0" u="none" baseline="0">
                <a:solidFill>
                  <a:srgbClr val="FFFFFF"/>
                </a:solidFill>
                <a:latin typeface="Source Sans Pro"/>
                <a:ea typeface="Source Sans Pro"/>
              </a:rPr>
              <a:pPr algn="l"/>
              <a:t>#DIV/0!</a:t>
            </a:fld>
            <a:endParaRPr lang="nb-NO" sz="3600" b="1">
              <a:solidFill>
                <a:schemeClr val="bg1"/>
              </a:solidFill>
            </a:endParaRPr>
          </a:p>
        </xdr:txBody>
      </xdr:sp>
    </xdr:grpSp>
    <xdr:clientData/>
  </xdr:twoCellAnchor>
  <xdr:twoCellAnchor>
    <xdr:from>
      <xdr:col>2</xdr:col>
      <xdr:colOff>1154332</xdr:colOff>
      <xdr:row>87</xdr:row>
      <xdr:rowOff>958834</xdr:rowOff>
    </xdr:from>
    <xdr:to>
      <xdr:col>4</xdr:col>
      <xdr:colOff>587375</xdr:colOff>
      <xdr:row>87</xdr:row>
      <xdr:rowOff>2793396</xdr:rowOff>
    </xdr:to>
    <xdr:grpSp>
      <xdr:nvGrpSpPr>
        <xdr:cNvPr id="14" name="Gruppe 45">
          <a:extLst>
            <a:ext uri="{FF2B5EF4-FFF2-40B4-BE49-F238E27FC236}">
              <a16:creationId xmlns:a16="http://schemas.microsoft.com/office/drawing/2014/main" id="{C16BD1EB-EE1A-4BF6-9732-C376BA02B30E}"/>
            </a:ext>
            <a:ext uri="{C183D7F6-B498-43B3-948B-1728B52AA6E4}">
              <adec:decorative xmlns:adec="http://schemas.microsoft.com/office/drawing/2017/decorative" val="1"/>
            </a:ext>
          </a:extLst>
        </xdr:cNvPr>
        <xdr:cNvGrpSpPr>
          <a:grpSpLocks/>
        </xdr:cNvGrpSpPr>
      </xdr:nvGrpSpPr>
      <xdr:grpSpPr>
        <a:xfrm>
          <a:off x="7014112" y="31202614"/>
          <a:ext cx="5308698" cy="1836467"/>
          <a:chOff x="14757739" y="15384668"/>
          <a:chExt cx="3757341" cy="1134325"/>
        </a:xfrm>
      </xdr:grpSpPr>
      <xdr:sp macro="" textlink="">
        <xdr:nvSpPr>
          <xdr:cNvPr id="15" name="Avrundet rektangel 46">
            <a:extLst>
              <a:ext uri="{FF2B5EF4-FFF2-40B4-BE49-F238E27FC236}">
                <a16:creationId xmlns:a16="http://schemas.microsoft.com/office/drawing/2014/main" id="{DF0B71FC-915D-B3CD-DF26-D6474E9EB052}"/>
              </a:ext>
            </a:extLst>
          </xdr:cNvPr>
          <xdr:cNvSpPr/>
        </xdr:nvSpPr>
        <xdr:spPr>
          <a:xfrm>
            <a:off x="14757739" y="15384668"/>
            <a:ext cx="3517899" cy="892469"/>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0" i="0" u="none" baseline="0" dirty="0" err="1">
                <a:solidFill>
                  <a:srgbClr val="B6E3FF"/>
                </a:solidFill>
                <a:latin typeface="Source Sans Pro"/>
                <a:ea typeface="Source Sans Pro"/>
              </a:rPr>
              <a:t>Stipulerte kostnader frå IKT-utstyr per år</a:t>
            </a:r>
            <a:endParaRPr lang="nb-NO" sz="1600" b="0" dirty="0" err="1">
              <a:solidFill>
                <a:schemeClr val="accent6">
                  <a:lumMod val="20000"/>
                  <a:lumOff val="80000"/>
                </a:schemeClr>
              </a:solidFill>
            </a:endParaRPr>
          </a:p>
        </xdr:txBody>
      </xdr:sp>
      <xdr:sp macro="" textlink="$C$111">
        <xdr:nvSpPr>
          <xdr:cNvPr id="16" name="TekstSylinder 47">
            <a:extLst>
              <a:ext uri="{FF2B5EF4-FFF2-40B4-BE49-F238E27FC236}">
                <a16:creationId xmlns:a16="http://schemas.microsoft.com/office/drawing/2014/main" id="{7CEA82B1-7D46-80B8-489D-03B66905DFF1}"/>
              </a:ext>
            </a:extLst>
          </xdr:cNvPr>
          <xdr:cNvSpPr txBox="1"/>
        </xdr:nvSpPr>
        <xdr:spPr>
          <a:xfrm>
            <a:off x="14768580" y="15744293"/>
            <a:ext cx="3746500" cy="7747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5FFE4195-0B08-43EC-A9C1-4BD08D9F12DB}" type="TxLink">
              <a:rPr lang="en-US" sz="4000" b="1" i="0" u="none" baseline="0">
                <a:solidFill>
                  <a:srgbClr val="FFFFFF"/>
                </a:solidFill>
                <a:latin typeface="Source Sans Pro"/>
                <a:ea typeface="Source Sans Pro"/>
              </a:rPr>
              <a:pPr algn="l"/>
              <a:t>0 kr/år</a:t>
            </a:fld>
            <a:endParaRPr lang="nb-NO" sz="4000" b="1">
              <a:solidFill>
                <a:schemeClr val="bg1"/>
              </a:solidFill>
            </a:endParaRPr>
          </a:p>
        </xdr:txBody>
      </xdr:sp>
    </xdr:grpSp>
    <xdr:clientData/>
  </xdr:twoCellAnchor>
  <xdr:twoCellAnchor>
    <xdr:from>
      <xdr:col>4</xdr:col>
      <xdr:colOff>517298</xdr:colOff>
      <xdr:row>87</xdr:row>
      <xdr:rowOff>958831</xdr:rowOff>
    </xdr:from>
    <xdr:to>
      <xdr:col>5</xdr:col>
      <xdr:colOff>2597151</xdr:colOff>
      <xdr:row>87</xdr:row>
      <xdr:rowOff>2767830</xdr:rowOff>
    </xdr:to>
    <xdr:grpSp>
      <xdr:nvGrpSpPr>
        <xdr:cNvPr id="17" name="Gruppe 48">
          <a:extLst>
            <a:ext uri="{FF2B5EF4-FFF2-40B4-BE49-F238E27FC236}">
              <a16:creationId xmlns:a16="http://schemas.microsoft.com/office/drawing/2014/main" id="{E661EDB3-A025-4C34-BC21-820419FF9D12}"/>
            </a:ext>
            <a:ext uri="{C183D7F6-B498-43B3-948B-1728B52AA6E4}">
              <adec:decorative xmlns:adec="http://schemas.microsoft.com/office/drawing/2017/decorative" val="1"/>
            </a:ext>
          </a:extLst>
        </xdr:cNvPr>
        <xdr:cNvGrpSpPr>
          <a:grpSpLocks/>
        </xdr:cNvGrpSpPr>
      </xdr:nvGrpSpPr>
      <xdr:grpSpPr>
        <a:xfrm>
          <a:off x="12245113" y="31202611"/>
          <a:ext cx="6625818" cy="1803284"/>
          <a:chOff x="14574332" y="15384660"/>
          <a:chExt cx="3746499" cy="1133423"/>
        </a:xfrm>
      </xdr:grpSpPr>
      <xdr:sp macro="" textlink="">
        <xdr:nvSpPr>
          <xdr:cNvPr id="18" name="Avrundet rektangel 49">
            <a:extLst>
              <a:ext uri="{FF2B5EF4-FFF2-40B4-BE49-F238E27FC236}">
                <a16:creationId xmlns:a16="http://schemas.microsoft.com/office/drawing/2014/main" id="{7807EF0A-8D8B-8807-C0B2-DEB6A553B966}"/>
              </a:ext>
            </a:extLst>
          </xdr:cNvPr>
          <xdr:cNvSpPr/>
        </xdr:nvSpPr>
        <xdr:spPr>
          <a:xfrm>
            <a:off x="14697013" y="15384660"/>
            <a:ext cx="3200400" cy="892468"/>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0" i="0" u="none" baseline="0" dirty="0" err="1">
                <a:solidFill>
                  <a:srgbClr val="B6E3FF"/>
                </a:solidFill>
                <a:latin typeface="Source Sans Pro"/>
                <a:ea typeface="Source Sans Pro"/>
              </a:rPr>
              <a:t>Fotavtrykk frå IKT-utstyr, per tilsett per år</a:t>
            </a:r>
            <a:endParaRPr lang="nb-NO" sz="1600" b="0" dirty="0" err="1">
              <a:solidFill>
                <a:schemeClr val="accent6">
                  <a:lumMod val="20000"/>
                  <a:lumOff val="80000"/>
                </a:schemeClr>
              </a:solidFill>
            </a:endParaRPr>
          </a:p>
        </xdr:txBody>
      </xdr:sp>
      <xdr:sp macro="" textlink="$C$109">
        <xdr:nvSpPr>
          <xdr:cNvPr id="19" name="TekstSylinder 50">
            <a:extLst>
              <a:ext uri="{FF2B5EF4-FFF2-40B4-BE49-F238E27FC236}">
                <a16:creationId xmlns:a16="http://schemas.microsoft.com/office/drawing/2014/main" id="{B3569C2C-1C7B-FD8C-987E-1F003D7CCFB1}"/>
              </a:ext>
            </a:extLst>
          </xdr:cNvPr>
          <xdr:cNvSpPr txBox="1"/>
        </xdr:nvSpPr>
        <xdr:spPr>
          <a:xfrm>
            <a:off x="14574332" y="15743383"/>
            <a:ext cx="3746499" cy="7747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4AB83ED4-144C-4DEC-9D0B-062A4FA7A854}" type="TxLink">
              <a:rPr lang="en-US" sz="3600" b="1" i="0" u="none" baseline="0">
                <a:solidFill>
                  <a:srgbClr val="FFFFFF"/>
                </a:solidFill>
                <a:latin typeface="Source Sans Pro"/>
                <a:ea typeface="Source Sans Pro"/>
              </a:rPr>
              <a:pPr algn="l"/>
              <a:t>#DIV/0!</a:t>
            </a:fld>
            <a:endParaRPr lang="nb-NO" sz="3600" b="1">
              <a:solidFill>
                <a:schemeClr val="bg1"/>
              </a:solidFill>
            </a:endParaRPr>
          </a:p>
        </xdr:txBody>
      </xdr:sp>
    </xdr:grpSp>
    <xdr:clientData/>
  </xdr:twoCellAnchor>
  <xdr:twoCellAnchor>
    <xdr:from>
      <xdr:col>0</xdr:col>
      <xdr:colOff>1258680</xdr:colOff>
      <xdr:row>69</xdr:row>
      <xdr:rowOff>25547</xdr:rowOff>
    </xdr:from>
    <xdr:to>
      <xdr:col>7</xdr:col>
      <xdr:colOff>1102766</xdr:colOff>
      <xdr:row>72</xdr:row>
      <xdr:rowOff>109281</xdr:rowOff>
    </xdr:to>
    <xdr:sp macro="" textlink="" fLocksText="0">
      <xdr:nvSpPr>
        <xdr:cNvPr id="20" name="Avrundet rektangel 53">
          <a:extLst>
            <a:ext uri="{FF2B5EF4-FFF2-40B4-BE49-F238E27FC236}">
              <a16:creationId xmlns:a16="http://schemas.microsoft.com/office/drawing/2014/main" id="{7725983F-58B8-4BC3-B9E3-994467595EC7}"/>
            </a:ext>
          </a:extLst>
        </xdr:cNvPr>
        <xdr:cNvSpPr/>
      </xdr:nvSpPr>
      <xdr:spPr>
        <a:xfrm>
          <a:off x="1009650" y="27803475"/>
          <a:ext cx="22202775" cy="657225"/>
        </a:xfrm>
        <a:prstGeom prst="roundRect">
          <a:avLst>
            <a:gd name="adj" fmla="val 22599"/>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800" b="1" i="0" u="none" baseline="0" dirty="0" err="1">
              <a:solidFill>
                <a:srgbClr val="FFFFFF"/>
              </a:solidFill>
              <a:latin typeface="Source Sans Pro"/>
              <a:ea typeface="Source Sans Pro"/>
            </a:rPr>
            <a:t>Indikatorar</a:t>
          </a:r>
          <a:endParaRPr lang="nb-NO" sz="2400" b="1" dirty="0" err="1">
            <a:solidFill>
              <a:schemeClr val="bg1"/>
            </a:solidFill>
          </a:endParaRPr>
        </a:p>
      </xdr:txBody>
    </xdr:sp>
    <xdr:clientData/>
  </xdr:twoCellAnchor>
  <xdr:twoCellAnchor>
    <xdr:from>
      <xdr:col>1</xdr:col>
      <xdr:colOff>23297</xdr:colOff>
      <xdr:row>38</xdr:row>
      <xdr:rowOff>1699811</xdr:rowOff>
    </xdr:from>
    <xdr:to>
      <xdr:col>8</xdr:col>
      <xdr:colOff>442397</xdr:colOff>
      <xdr:row>39</xdr:row>
      <xdr:rowOff>366888</xdr:rowOff>
    </xdr:to>
    <xdr:sp macro="" textlink="" fLocksText="0">
      <xdr:nvSpPr>
        <xdr:cNvPr id="21" name="TekstSylinder 54">
          <a:extLst>
            <a:ext uri="{FF2B5EF4-FFF2-40B4-BE49-F238E27FC236}">
              <a16:creationId xmlns:a16="http://schemas.microsoft.com/office/drawing/2014/main" id="{54200620-AC08-45A5-A474-5D18186C9D42}"/>
            </a:ext>
          </a:extLst>
        </xdr:cNvPr>
        <xdr:cNvSpPr txBox="1"/>
      </xdr:nvSpPr>
      <xdr:spPr>
        <a:xfrm>
          <a:off x="1028700" y="20145375"/>
          <a:ext cx="23231475" cy="12954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FFFFFF"/>
              </a:solidFill>
              <a:latin typeface="Source Sans Pro"/>
              <a:ea typeface="Source Sans Pro"/>
            </a:rPr>
            <a:t>Vel kva resultat du ønskjer å sjå i nedtrekksmenyen.</a:t>
          </a:r>
          <a:r>
            <a:rPr lang="nb-NO" sz="2000">
              <a:solidFill>
                <a:schemeClr val="bg1"/>
              </a:solidFill>
            </a:rPr>
            <a:t> </a:t>
          </a:r>
        </a:p>
        <a:p>
          <a:pPr algn="l">
            <a:defRPr lang="nb-NO" sz="2000" b="0" i="0" u="none" baseline="0">
              <a:solidFill>
                <a:srgbClr val="FFFFFF"/>
              </a:solidFill>
              <a:latin typeface="Source Sans Pro"/>
              <a:ea typeface="Source Sans Pro"/>
            </a:defRPr>
          </a:pPr>
          <a:r>
            <a:rPr lang="nb-NO" sz="2000" b="0" i="0" u="none" baseline="0">
              <a:solidFill>
                <a:srgbClr val="FFFFFF"/>
              </a:solidFill>
              <a:latin typeface="Source Sans Pro"/>
              <a:ea typeface="Source Sans Pro"/>
            </a:rPr>
            <a:t>Hent ut resultatet ved å ta skjermdump av grafen eller lag din eigen graf ved å kopiere resultatet frå tabellen. </a:t>
          </a:r>
        </a:p>
      </xdr:txBody>
    </xdr:sp>
    <xdr:clientData/>
  </xdr:twoCellAnchor>
  <xdr:twoCellAnchor editAs="oneCell">
    <xdr:from>
      <xdr:col>1</xdr:col>
      <xdr:colOff>310783</xdr:colOff>
      <xdr:row>45</xdr:row>
      <xdr:rowOff>138116</xdr:rowOff>
    </xdr:from>
    <xdr:to>
      <xdr:col>1</xdr:col>
      <xdr:colOff>1241376</xdr:colOff>
      <xdr:row>51</xdr:row>
      <xdr:rowOff>54836</xdr:rowOff>
    </xdr:to>
    <xdr:pic>
      <xdr:nvPicPr>
        <xdr:cNvPr id="25" name="Grafikk 24">
          <a:extLst>
            <a:ext uri="{FF2B5EF4-FFF2-40B4-BE49-F238E27FC236}">
              <a16:creationId xmlns:a16="http://schemas.microsoft.com/office/drawing/2014/main" id="{C4C27963-7846-4C77-8AEA-005ECD65D2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323975" y="23345775"/>
          <a:ext cx="933450" cy="1057275"/>
        </a:xfrm>
        <a:prstGeom prst="rect">
          <a:avLst/>
        </a:prstGeom>
      </xdr:spPr>
    </xdr:pic>
    <xdr:clientData/>
  </xdr:twoCellAnchor>
  <xdr:twoCellAnchor editAs="oneCell">
    <xdr:from>
      <xdr:col>5</xdr:col>
      <xdr:colOff>111781</xdr:colOff>
      <xdr:row>19</xdr:row>
      <xdr:rowOff>439418</xdr:rowOff>
    </xdr:from>
    <xdr:to>
      <xdr:col>7</xdr:col>
      <xdr:colOff>664925</xdr:colOff>
      <xdr:row>20</xdr:row>
      <xdr:rowOff>2188210</xdr:rowOff>
    </xdr:to>
    <xdr:pic>
      <xdr:nvPicPr>
        <xdr:cNvPr id="26" name="Grafikk 28">
          <a:extLst>
            <a:ext uri="{FF2B5EF4-FFF2-40B4-BE49-F238E27FC236}">
              <a16:creationId xmlns:a16="http://schemas.microsoft.com/office/drawing/2014/main" id="{21D4C34E-3D2E-40AC-9C16-F2B929DC57A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5935325" y="5029200"/>
          <a:ext cx="6848475" cy="2705100"/>
        </a:xfrm>
        <a:prstGeom prst="rect">
          <a:avLst/>
        </a:prstGeom>
      </xdr:spPr>
    </xdr:pic>
    <xdr:clientData/>
  </xdr:twoCellAnchor>
  <xdr:twoCellAnchor>
    <xdr:from>
      <xdr:col>0</xdr:col>
      <xdr:colOff>1320800</xdr:colOff>
      <xdr:row>88</xdr:row>
      <xdr:rowOff>132643</xdr:rowOff>
    </xdr:from>
    <xdr:to>
      <xdr:col>5</xdr:col>
      <xdr:colOff>1045065</xdr:colOff>
      <xdr:row>88</xdr:row>
      <xdr:rowOff>702828</xdr:rowOff>
    </xdr:to>
    <xdr:sp macro="" textlink="">
      <xdr:nvSpPr>
        <xdr:cNvPr id="27" name="TekstSylinder 27">
          <a:extLst>
            <a:ext uri="{FF2B5EF4-FFF2-40B4-BE49-F238E27FC236}">
              <a16:creationId xmlns:a16="http://schemas.microsoft.com/office/drawing/2014/main" id="{24F1AF28-6FF1-44C9-9C18-65B54F73BDC7}"/>
            </a:ext>
          </a:extLst>
        </xdr:cNvPr>
        <xdr:cNvSpPr txBox="1"/>
      </xdr:nvSpPr>
      <xdr:spPr>
        <a:xfrm>
          <a:off x="1009650" y="34899600"/>
          <a:ext cx="15859125" cy="5715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FFFFFF"/>
              </a:solidFill>
              <a:latin typeface="Source Sans Pro"/>
              <a:ea typeface="Source Sans Pro"/>
            </a:rPr>
            <a:t>Detaljerte resultat</a:t>
          </a:r>
        </a:p>
      </xdr:txBody>
    </xdr:sp>
    <xdr:clientData/>
  </xdr:twoCellAnchor>
  <xdr:twoCellAnchor>
    <xdr:from>
      <xdr:col>1</xdr:col>
      <xdr:colOff>3810</xdr:colOff>
      <xdr:row>88</xdr:row>
      <xdr:rowOff>693420</xdr:rowOff>
    </xdr:from>
    <xdr:to>
      <xdr:col>8</xdr:col>
      <xdr:colOff>718820</xdr:colOff>
      <xdr:row>89</xdr:row>
      <xdr:rowOff>241864</xdr:rowOff>
    </xdr:to>
    <xdr:sp macro="" textlink="">
      <xdr:nvSpPr>
        <xdr:cNvPr id="28" name="TekstSylinder 54">
          <a:extLst>
            <a:ext uri="{FF2B5EF4-FFF2-40B4-BE49-F238E27FC236}">
              <a16:creationId xmlns:a16="http://schemas.microsoft.com/office/drawing/2014/main" id="{34F72D91-8CA5-4A11-AB03-9B8F2DA9FB98}"/>
            </a:ext>
          </a:extLst>
        </xdr:cNvPr>
        <xdr:cNvSpPr txBox="1"/>
      </xdr:nvSpPr>
      <xdr:spPr>
        <a:xfrm>
          <a:off x="1009650" y="35461575"/>
          <a:ext cx="23526750" cy="5143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FFFFFF"/>
              </a:solidFill>
              <a:latin typeface="Source Sans Pro"/>
              <a:ea typeface="Source Sans Pro"/>
            </a:rPr>
            <a:t>Ønskjer du å framstille resultatet sjølv? Kopier tabellen nedanfor og bruk resultata vidare til det du måtte ønskje. </a:t>
          </a:r>
          <a:endParaRPr lang="nb-NO" sz="2000">
            <a:solidFill>
              <a:schemeClr val="bg1"/>
            </a:solidFill>
          </a:endParaRPr>
        </a:p>
      </xdr:txBody>
    </xdr:sp>
    <xdr:clientData/>
  </xdr:twoCellAnchor>
  <xdr:twoCellAnchor>
    <xdr:from>
      <xdr:col>0</xdr:col>
      <xdr:colOff>1249680</xdr:colOff>
      <xdr:row>19</xdr:row>
      <xdr:rowOff>24094</xdr:rowOff>
    </xdr:from>
    <xdr:to>
      <xdr:col>4</xdr:col>
      <xdr:colOff>1120140</xdr:colOff>
      <xdr:row>20</xdr:row>
      <xdr:rowOff>2806700</xdr:rowOff>
    </xdr:to>
    <xdr:sp macro="" textlink="">
      <xdr:nvSpPr>
        <xdr:cNvPr id="30" name="Avrundet rektangel 40">
          <a:extLst>
            <a:ext uri="{FF2B5EF4-FFF2-40B4-BE49-F238E27FC236}">
              <a16:creationId xmlns:a16="http://schemas.microsoft.com/office/drawing/2014/main" id="{97620E33-D950-4CEB-95CE-81747732A1C6}"/>
            </a:ext>
            <a:ext uri="{C183D7F6-B498-43B3-948B-1728B52AA6E4}">
              <adec:decorative xmlns:adec="http://schemas.microsoft.com/office/drawing/2017/decorative" val="1"/>
            </a:ext>
          </a:extLst>
        </xdr:cNvPr>
        <xdr:cNvSpPr/>
      </xdr:nvSpPr>
      <xdr:spPr>
        <a:xfrm>
          <a:off x="1009650" y="4619625"/>
          <a:ext cx="11525250" cy="3743325"/>
        </a:xfrm>
        <a:prstGeom prst="roundRect">
          <a:avLst>
            <a:gd name="adj" fmla="val 7730"/>
          </a:avLst>
        </a:prstGeom>
        <a:solidFill>
          <a:schemeClr val="bg1">
            <a:lumMod val="85000"/>
            <a:alpha val="27000"/>
          </a:schemeClr>
        </a:solidFill>
        <a:ln>
          <a:solidFill>
            <a:schemeClr val="bg2">
              <a:lumMod val="50000"/>
              <a:alpha val="7351"/>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91440" bIns="45720" numCol="1" rtlCol="0" fromWordArt="0" anchor="t" anchorCtr="0">
          <a:prstTxWarp prst="textNoShape">
            <a:avLst/>
          </a:prstTxWarp>
          <a:noAutofit/>
        </a:bodyPr>
        <a:lstStyle/>
        <a:p>
          <a:pPr rtl="0" fontAlgn="base"/>
          <a:endParaRPr lang="nb-NO" sz="2400" b="0" i="0" u="none" baseline="0">
            <a:solidFill>
              <a:schemeClr val="tx2"/>
            </a:solidFill>
            <a:effectLst/>
            <a:latin typeface="+mn-lt"/>
            <a:ea typeface="+mn-ea"/>
            <a:cs typeface="+mn-cs"/>
          </a:endParaRPr>
        </a:p>
      </xdr:txBody>
    </xdr:sp>
    <xdr:clientData/>
  </xdr:twoCellAnchor>
  <xdr:twoCellAnchor>
    <xdr:from>
      <xdr:col>1</xdr:col>
      <xdr:colOff>668214</xdr:colOff>
      <xdr:row>20</xdr:row>
      <xdr:rowOff>571852</xdr:rowOff>
    </xdr:from>
    <xdr:to>
      <xdr:col>1</xdr:col>
      <xdr:colOff>786261</xdr:colOff>
      <xdr:row>20</xdr:row>
      <xdr:rowOff>1005548</xdr:rowOff>
    </xdr:to>
    <xdr:grpSp>
      <xdr:nvGrpSpPr>
        <xdr:cNvPr id="31" name="Gruppe 30">
          <a:extLst>
            <a:ext uri="{FF2B5EF4-FFF2-40B4-BE49-F238E27FC236}">
              <a16:creationId xmlns:a16="http://schemas.microsoft.com/office/drawing/2014/main" id="{C03236F0-6B4B-4DF8-9470-6B6EA70ED7BA}"/>
            </a:ext>
            <a:ext uri="{C183D7F6-B498-43B3-948B-1728B52AA6E4}">
              <adec:decorative xmlns:adec="http://schemas.microsoft.com/office/drawing/2017/decorative" val="1"/>
            </a:ext>
          </a:extLst>
        </xdr:cNvPr>
        <xdr:cNvGrpSpPr>
          <a:grpSpLocks/>
        </xdr:cNvGrpSpPr>
      </xdr:nvGrpSpPr>
      <xdr:grpSpPr>
        <a:xfrm>
          <a:off x="1696279" y="5858227"/>
          <a:ext cx="118047" cy="437506"/>
          <a:chOff x="15214600" y="4957022"/>
          <a:chExt cx="86528" cy="319358"/>
        </a:xfrm>
        <a:solidFill>
          <a:schemeClr val="bg1">
            <a:lumMod val="85000"/>
          </a:schemeClr>
        </a:solidFill>
      </xdr:grpSpPr>
      <xdr:sp macro="" textlink="">
        <xdr:nvSpPr>
          <xdr:cNvPr id="32" name="Ellipse 31">
            <a:extLst>
              <a:ext uri="{FF2B5EF4-FFF2-40B4-BE49-F238E27FC236}">
                <a16:creationId xmlns:a16="http://schemas.microsoft.com/office/drawing/2014/main" id="{905C1862-16D9-8199-4B87-3B291F38E2EF}"/>
              </a:ext>
            </a:extLst>
          </xdr:cNvPr>
          <xdr:cNvSpPr/>
        </xdr:nvSpPr>
        <xdr:spPr>
          <a:xfrm>
            <a:off x="15218832" y="4957022"/>
            <a:ext cx="82296" cy="84667"/>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33" name="Ellipse 32">
            <a:extLst>
              <a:ext uri="{FF2B5EF4-FFF2-40B4-BE49-F238E27FC236}">
                <a16:creationId xmlns:a16="http://schemas.microsoft.com/office/drawing/2014/main" id="{01080B64-D5A3-392C-2250-34F6E7ADFD89}"/>
              </a:ext>
            </a:extLst>
          </xdr:cNvPr>
          <xdr:cNvSpPr/>
        </xdr:nvSpPr>
        <xdr:spPr>
          <a:xfrm>
            <a:off x="15214600" y="5076736"/>
            <a:ext cx="84667" cy="82296"/>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34" name="Ellipse 33">
            <a:extLst>
              <a:ext uri="{FF2B5EF4-FFF2-40B4-BE49-F238E27FC236}">
                <a16:creationId xmlns:a16="http://schemas.microsoft.com/office/drawing/2014/main" id="{DD8BBBC2-D7AB-5CB9-1985-445CBC6AB40F}"/>
              </a:ext>
            </a:extLst>
          </xdr:cNvPr>
          <xdr:cNvSpPr/>
        </xdr:nvSpPr>
        <xdr:spPr>
          <a:xfrm>
            <a:off x="15214600" y="5194084"/>
            <a:ext cx="84667" cy="82296"/>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grpSp>
    <xdr:clientData/>
  </xdr:twoCellAnchor>
  <xdr:twoCellAnchor>
    <xdr:from>
      <xdr:col>1</xdr:col>
      <xdr:colOff>475904</xdr:colOff>
      <xdr:row>19</xdr:row>
      <xdr:rowOff>587352</xdr:rowOff>
    </xdr:from>
    <xdr:to>
      <xdr:col>4</xdr:col>
      <xdr:colOff>326609</xdr:colOff>
      <xdr:row>20</xdr:row>
      <xdr:rowOff>779712</xdr:rowOff>
    </xdr:to>
    <xdr:grpSp>
      <xdr:nvGrpSpPr>
        <xdr:cNvPr id="35" name="Gruppe 34">
          <a:hlinkClick xmlns:r="http://schemas.openxmlformats.org/officeDocument/2006/relationships" r:id="rId6"/>
          <a:extLst>
            <a:ext uri="{FF2B5EF4-FFF2-40B4-BE49-F238E27FC236}">
              <a16:creationId xmlns:a16="http://schemas.microsoft.com/office/drawing/2014/main" id="{E510A492-BC9A-4FE5-97B8-6CA2085341AD}"/>
            </a:ext>
            <a:ext uri="{C183D7F6-B498-43B3-948B-1728B52AA6E4}">
              <adec:decorative xmlns:adec="http://schemas.microsoft.com/office/drawing/2017/decorative" val="1"/>
            </a:ext>
          </a:extLst>
        </xdr:cNvPr>
        <xdr:cNvGrpSpPr>
          <a:grpSpLocks/>
        </xdr:cNvGrpSpPr>
      </xdr:nvGrpSpPr>
      <xdr:grpSpPr>
        <a:xfrm>
          <a:off x="1511589" y="4909162"/>
          <a:ext cx="10542835" cy="1160735"/>
          <a:chOff x="1606204" y="4951072"/>
          <a:chExt cx="8687447" cy="1149940"/>
        </a:xfrm>
      </xdr:grpSpPr>
      <xdr:sp macro="" textlink="">
        <xdr:nvSpPr>
          <xdr:cNvPr id="36" name="Ellipse 35">
            <a:extLst>
              <a:ext uri="{FF2B5EF4-FFF2-40B4-BE49-F238E27FC236}">
                <a16:creationId xmlns:a16="http://schemas.microsoft.com/office/drawing/2014/main" id="{5F5473FB-3F7E-A3D0-1720-A150702C0B19}"/>
              </a:ext>
            </a:extLst>
          </xdr:cNvPr>
          <xdr:cNvSpPr/>
        </xdr:nvSpPr>
        <xdr:spPr>
          <a:xfrm>
            <a:off x="1606204" y="5119772"/>
            <a:ext cx="414930" cy="502889"/>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400" b="0" i="0" u="none" baseline="0" dirty="0" err="1">
                <a:solidFill>
                  <a:srgbClr val="FFFFFF"/>
                </a:solidFill>
                <a:latin typeface="Source Sans Pro"/>
                <a:ea typeface="Source Sans Pro"/>
              </a:rPr>
              <a:t>1</a:t>
            </a:r>
            <a:endParaRPr lang="nb-NO" sz="2000" b="0" dirty="0" err="1">
              <a:solidFill>
                <a:schemeClr val="bg1"/>
              </a:solidFill>
            </a:endParaRPr>
          </a:p>
        </xdr:txBody>
      </xdr:sp>
      <xdr:pic>
        <xdr:nvPicPr>
          <xdr:cNvPr id="37" name="Grafikk 36">
            <a:extLst>
              <a:ext uri="{FF2B5EF4-FFF2-40B4-BE49-F238E27FC236}">
                <a16:creationId xmlns:a16="http://schemas.microsoft.com/office/drawing/2014/main" id="{1678E67F-21ED-8421-4051-9163DA3EBF26}"/>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121924" y="5324352"/>
            <a:ext cx="171727" cy="395127"/>
          </a:xfrm>
          <a:prstGeom prst="rect">
            <a:avLst/>
          </a:prstGeom>
        </xdr:spPr>
      </xdr:pic>
      <xdr:grpSp>
        <xdr:nvGrpSpPr>
          <xdr:cNvPr id="38" name="Gruppe 37">
            <a:extLst>
              <a:ext uri="{FF2B5EF4-FFF2-40B4-BE49-F238E27FC236}">
                <a16:creationId xmlns:a16="http://schemas.microsoft.com/office/drawing/2014/main" id="{7D50FFC7-7685-E866-C505-1513EBA524E8}"/>
              </a:ext>
            </a:extLst>
          </xdr:cNvPr>
          <xdr:cNvGrpSpPr>
            <a:grpSpLocks/>
          </xdr:cNvGrpSpPr>
        </xdr:nvGrpSpPr>
        <xdr:grpSpPr>
          <a:xfrm>
            <a:off x="2045264" y="4951072"/>
            <a:ext cx="6654236" cy="1149940"/>
            <a:chOff x="11127124" y="5757475"/>
            <a:chExt cx="6657706" cy="1148769"/>
          </a:xfrm>
        </xdr:grpSpPr>
        <xdr:sp macro="" textlink="">
          <xdr:nvSpPr>
            <xdr:cNvPr id="39" name="Avrundet rektangel 66">
              <a:extLst>
                <a:ext uri="{FF2B5EF4-FFF2-40B4-BE49-F238E27FC236}">
                  <a16:creationId xmlns:a16="http://schemas.microsoft.com/office/drawing/2014/main" id="{70DD00D8-17B0-0C59-B14D-DDDF5FDEB4CC}"/>
                </a:ext>
              </a:extLst>
            </xdr:cNvPr>
            <xdr:cNvSpPr/>
          </xdr:nvSpPr>
          <xdr:spPr>
            <a:xfrm>
              <a:off x="11127126" y="5757475"/>
              <a:ext cx="4309337"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400" b="1" i="0" u="none" baseline="0" dirty="0" err="1">
                  <a:solidFill>
                    <a:srgbClr val="002E49"/>
                  </a:solidFill>
                  <a:latin typeface="Source Sans Pro"/>
                  <a:ea typeface="Source Sans Pro"/>
                </a:rPr>
                <a:t>Fyll inn dine data</a:t>
              </a:r>
              <a:endParaRPr lang="nb-NO" sz="2000" b="1" dirty="0" err="1">
                <a:solidFill>
                  <a:schemeClr val="accent6">
                    <a:lumMod val="50000"/>
                  </a:schemeClr>
                </a:solidFill>
              </a:endParaRPr>
            </a:p>
          </xdr:txBody>
        </xdr:sp>
        <xdr:sp macro="" textlink="">
          <xdr:nvSpPr>
            <xdr:cNvPr id="40" name="Avrundet rektangel 77">
              <a:extLst>
                <a:ext uri="{FF2B5EF4-FFF2-40B4-BE49-F238E27FC236}">
                  <a16:creationId xmlns:a16="http://schemas.microsoft.com/office/drawing/2014/main" id="{04E2E75B-4126-656E-074C-426261C47B6F}"/>
                </a:ext>
              </a:extLst>
            </xdr:cNvPr>
            <xdr:cNvSpPr/>
          </xdr:nvSpPr>
          <xdr:spPr>
            <a:xfrm>
              <a:off x="11127124" y="6208503"/>
              <a:ext cx="6657706"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Fyll inn informasjon om eksisterande IKT-utstyr i verksemda di.</a:t>
              </a:r>
            </a:p>
          </xdr:txBody>
        </xdr:sp>
      </xdr:grpSp>
    </xdr:grpSp>
    <xdr:clientData/>
  </xdr:twoCellAnchor>
  <xdr:twoCellAnchor>
    <xdr:from>
      <xdr:col>1</xdr:col>
      <xdr:colOff>475905</xdr:colOff>
      <xdr:row>20</xdr:row>
      <xdr:rowOff>1089087</xdr:rowOff>
    </xdr:from>
    <xdr:to>
      <xdr:col>4</xdr:col>
      <xdr:colOff>324691</xdr:colOff>
      <xdr:row>20</xdr:row>
      <xdr:rowOff>2227332</xdr:rowOff>
    </xdr:to>
    <xdr:grpSp>
      <xdr:nvGrpSpPr>
        <xdr:cNvPr id="41" name="Gruppe 85">
          <a:hlinkClick xmlns:r="http://schemas.openxmlformats.org/officeDocument/2006/relationships" r:id="rId9"/>
          <a:extLst>
            <a:ext uri="{FF2B5EF4-FFF2-40B4-BE49-F238E27FC236}">
              <a16:creationId xmlns:a16="http://schemas.microsoft.com/office/drawing/2014/main" id="{75F9AECE-73AC-41BF-B067-BE7AB969E3B4}"/>
            </a:ext>
            <a:ext uri="{C183D7F6-B498-43B3-948B-1728B52AA6E4}">
              <adec:decorative xmlns:adec="http://schemas.microsoft.com/office/drawing/2017/decorative" val="1"/>
            </a:ext>
          </a:extLst>
        </xdr:cNvPr>
        <xdr:cNvGrpSpPr>
          <a:grpSpLocks/>
        </xdr:cNvGrpSpPr>
      </xdr:nvGrpSpPr>
      <xdr:grpSpPr>
        <a:xfrm>
          <a:off x="1511590" y="6371652"/>
          <a:ext cx="10540916" cy="1145865"/>
          <a:chOff x="1606205" y="6422450"/>
          <a:chExt cx="8685538" cy="1126232"/>
        </a:xfrm>
      </xdr:grpSpPr>
      <xdr:sp macro="" textlink="">
        <xdr:nvSpPr>
          <xdr:cNvPr id="42" name="Ellipse 50">
            <a:extLst>
              <a:ext uri="{FF2B5EF4-FFF2-40B4-BE49-F238E27FC236}">
                <a16:creationId xmlns:a16="http://schemas.microsoft.com/office/drawing/2014/main" id="{4B6449D5-A2F3-2A46-F29E-EE98FA881AA3}"/>
              </a:ext>
            </a:extLst>
          </xdr:cNvPr>
          <xdr:cNvSpPr/>
        </xdr:nvSpPr>
        <xdr:spPr>
          <a:xfrm>
            <a:off x="1606205" y="6574988"/>
            <a:ext cx="414914" cy="498681"/>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400" b="0" i="0" u="none" baseline="0" dirty="0" err="1">
                <a:solidFill>
                  <a:srgbClr val="FFFFFF"/>
                </a:solidFill>
                <a:latin typeface="Source Sans Pro"/>
                <a:ea typeface="Source Sans Pro"/>
              </a:rPr>
              <a:t>2</a:t>
            </a:r>
          </a:p>
        </xdr:txBody>
      </xdr:sp>
      <xdr:grpSp>
        <xdr:nvGrpSpPr>
          <xdr:cNvPr id="43" name="Gruppe 82">
            <a:extLst>
              <a:ext uri="{FF2B5EF4-FFF2-40B4-BE49-F238E27FC236}">
                <a16:creationId xmlns:a16="http://schemas.microsoft.com/office/drawing/2014/main" id="{947683B7-812B-C3B7-D5BF-D160BDB7DCB7}"/>
              </a:ext>
            </a:extLst>
          </xdr:cNvPr>
          <xdr:cNvGrpSpPr>
            <a:grpSpLocks/>
          </xdr:cNvGrpSpPr>
        </xdr:nvGrpSpPr>
        <xdr:grpSpPr>
          <a:xfrm>
            <a:off x="2007778" y="6422450"/>
            <a:ext cx="7339421" cy="1126232"/>
            <a:chOff x="11089618" y="7227355"/>
            <a:chExt cx="7343248" cy="1125085"/>
          </a:xfrm>
        </xdr:grpSpPr>
        <xdr:sp macro="" textlink="">
          <xdr:nvSpPr>
            <xdr:cNvPr id="45" name="Avrundet rektangel 78">
              <a:extLst>
                <a:ext uri="{FF2B5EF4-FFF2-40B4-BE49-F238E27FC236}">
                  <a16:creationId xmlns:a16="http://schemas.microsoft.com/office/drawing/2014/main" id="{7A1C8D32-63A4-363C-1511-52A2075295DF}"/>
                </a:ext>
              </a:extLst>
            </xdr:cNvPr>
            <xdr:cNvSpPr/>
          </xdr:nvSpPr>
          <xdr:spPr>
            <a:xfrm>
              <a:off x="11089618" y="7227355"/>
              <a:ext cx="7038290"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400" b="1" i="0" u="none" baseline="0" dirty="0" err="1">
                  <a:solidFill>
                    <a:srgbClr val="002E49"/>
                  </a:solidFill>
                  <a:latin typeface="Source Sans Pro"/>
                  <a:ea typeface="Source Sans Pro"/>
                </a:rPr>
                <a:t>Få oversikt over klimafotavtrykk og kostnader </a:t>
              </a:r>
              <a:endParaRPr lang="nb-NO" sz="2000" b="1" dirty="0" err="1">
                <a:solidFill>
                  <a:schemeClr val="accent6">
                    <a:lumMod val="50000"/>
                  </a:schemeClr>
                </a:solidFill>
              </a:endParaRPr>
            </a:p>
          </xdr:txBody>
        </xdr:sp>
        <xdr:sp macro="" textlink="">
          <xdr:nvSpPr>
            <xdr:cNvPr id="46" name="Avrundet rektangel 79">
              <a:extLst>
                <a:ext uri="{FF2B5EF4-FFF2-40B4-BE49-F238E27FC236}">
                  <a16:creationId xmlns:a16="http://schemas.microsoft.com/office/drawing/2014/main" id="{1B247786-C4BB-8098-6CAD-2076E977B161}"/>
                </a:ext>
              </a:extLst>
            </xdr:cNvPr>
            <xdr:cNvSpPr/>
          </xdr:nvSpPr>
          <xdr:spPr>
            <a:xfrm>
              <a:off x="11113355" y="7656623"/>
              <a:ext cx="7319511" cy="695817"/>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Få ei enkel oversikt over klimafotavtrykket og kostnader frå eksisterande IKT-utstyr i verksemda di.</a:t>
              </a:r>
            </a:p>
          </xdr:txBody>
        </xdr:sp>
      </xdr:grpSp>
      <xdr:pic>
        <xdr:nvPicPr>
          <xdr:cNvPr id="44" name="Grafikk 80">
            <a:extLst>
              <a:ext uri="{FF2B5EF4-FFF2-40B4-BE49-F238E27FC236}">
                <a16:creationId xmlns:a16="http://schemas.microsoft.com/office/drawing/2014/main" id="{2704F8FA-90C4-2AF9-559E-70A40C63284C}"/>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120026" y="6783849"/>
            <a:ext cx="171717" cy="396000"/>
          </a:xfrm>
          <a:prstGeom prst="rect">
            <a:avLst/>
          </a:prstGeom>
        </xdr:spPr>
      </xdr:pic>
    </xdr:grpSp>
    <xdr:clientData/>
  </xdr:twoCellAnchor>
  <xdr:twoCellAnchor>
    <xdr:from>
      <xdr:col>3</xdr:col>
      <xdr:colOff>973061</xdr:colOff>
      <xdr:row>22</xdr:row>
      <xdr:rowOff>211967</xdr:rowOff>
    </xdr:from>
    <xdr:to>
      <xdr:col>4</xdr:col>
      <xdr:colOff>1667934</xdr:colOff>
      <xdr:row>23</xdr:row>
      <xdr:rowOff>462185</xdr:rowOff>
    </xdr:to>
    <xdr:sp macro="" textlink="">
      <xdr:nvSpPr>
        <xdr:cNvPr id="47" name="Avrundet rektangel 30">
          <a:extLst>
            <a:ext uri="{FF2B5EF4-FFF2-40B4-BE49-F238E27FC236}">
              <a16:creationId xmlns:a16="http://schemas.microsoft.com/office/drawing/2014/main" id="{7832636B-F42A-4CBC-9242-F1266FF71229}"/>
            </a:ext>
          </a:extLst>
        </xdr:cNvPr>
        <xdr:cNvSpPr/>
      </xdr:nvSpPr>
      <xdr:spPr>
        <a:xfrm>
          <a:off x="9972675" y="10934700"/>
          <a:ext cx="3105150" cy="514350"/>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2000" b="0" i="0" u="none" baseline="0" dirty="0" err="1">
              <a:solidFill>
                <a:srgbClr val="002D48"/>
              </a:solidFill>
              <a:latin typeface="Source Sans Pro"/>
              <a:ea typeface="Source Sans Pro"/>
            </a:rPr>
            <a:t>Gule felt skal fyllast inn</a:t>
          </a:r>
          <a:endParaRPr lang="nb-NO" sz="2000" b="0" dirty="0" err="1">
            <a:solidFill>
              <a:srgbClr val="002D48"/>
            </a:solidFill>
          </a:endParaRPr>
        </a:p>
      </xdr:txBody>
    </xdr:sp>
    <xdr:clientData/>
  </xdr:twoCellAnchor>
  <xdr:twoCellAnchor editAs="oneCell">
    <xdr:from>
      <xdr:col>2</xdr:col>
      <xdr:colOff>251153</xdr:colOff>
      <xdr:row>40</xdr:row>
      <xdr:rowOff>450152</xdr:rowOff>
    </xdr:from>
    <xdr:to>
      <xdr:col>2</xdr:col>
      <xdr:colOff>1027086</xdr:colOff>
      <xdr:row>40</xdr:row>
      <xdr:rowOff>664862</xdr:rowOff>
    </xdr:to>
    <xdr:pic>
      <xdr:nvPicPr>
        <xdr:cNvPr id="48" name="Grafikk 91">
          <a:extLst>
            <a:ext uri="{FF2B5EF4-FFF2-40B4-BE49-F238E27FC236}">
              <a16:creationId xmlns:a16="http://schemas.microsoft.com/office/drawing/2014/main" id="{EE34338A-D10B-41CB-8861-D0FA30649DB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rot="10561278">
          <a:off x="5953125" y="21974175"/>
          <a:ext cx="771525" cy="219075"/>
        </a:xfrm>
        <a:prstGeom prst="rect">
          <a:avLst/>
        </a:prstGeom>
      </xdr:spPr>
    </xdr:pic>
    <xdr:clientData/>
  </xdr:twoCellAnchor>
  <xdr:twoCellAnchor>
    <xdr:from>
      <xdr:col>2</xdr:col>
      <xdr:colOff>1417560</xdr:colOff>
      <xdr:row>40</xdr:row>
      <xdr:rowOff>62591</xdr:rowOff>
    </xdr:from>
    <xdr:to>
      <xdr:col>4</xdr:col>
      <xdr:colOff>1917700</xdr:colOff>
      <xdr:row>41</xdr:row>
      <xdr:rowOff>67880</xdr:rowOff>
    </xdr:to>
    <xdr:sp macro="" textlink="">
      <xdr:nvSpPr>
        <xdr:cNvPr id="49" name="Avrundet rektangel 30">
          <a:extLst>
            <a:ext uri="{FF2B5EF4-FFF2-40B4-BE49-F238E27FC236}">
              <a16:creationId xmlns:a16="http://schemas.microsoft.com/office/drawing/2014/main" id="{1CCC9AC2-583C-46F8-8445-F8C207F7F9B4}"/>
            </a:ext>
          </a:extLst>
        </xdr:cNvPr>
        <xdr:cNvSpPr/>
      </xdr:nvSpPr>
      <xdr:spPr>
        <a:xfrm>
          <a:off x="7124700" y="21593175"/>
          <a:ext cx="6210300" cy="866775"/>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2000" b="1" i="0" u="none" baseline="0" dirty="0" err="1">
              <a:solidFill>
                <a:srgbClr val="FFFFFF"/>
              </a:solidFill>
              <a:latin typeface="Source Sans Pro"/>
              <a:ea typeface="Source Sans Pro"/>
            </a:rPr>
            <a:t>Vel resultatet du vil sjå i nedtrekksmenyen</a:t>
          </a:r>
          <a:endParaRPr lang="nb-NO" sz="2000" b="1" dirty="0" err="1">
            <a:solidFill>
              <a:schemeClr val="bg1"/>
            </a:solidFill>
          </a:endParaRPr>
        </a:p>
      </xdr:txBody>
    </xdr:sp>
    <xdr:clientData/>
  </xdr:twoCellAnchor>
  <xdr:twoCellAnchor editAs="oneCell">
    <xdr:from>
      <xdr:col>2</xdr:col>
      <xdr:colOff>1161142</xdr:colOff>
      <xdr:row>40</xdr:row>
      <xdr:rowOff>167795</xdr:rowOff>
    </xdr:from>
    <xdr:to>
      <xdr:col>2</xdr:col>
      <xdr:colOff>1486478</xdr:colOff>
      <xdr:row>40</xdr:row>
      <xdr:rowOff>496941</xdr:rowOff>
    </xdr:to>
    <xdr:pic>
      <xdr:nvPicPr>
        <xdr:cNvPr id="50" name="Grafikk 49">
          <a:extLst>
            <a:ext uri="{FF2B5EF4-FFF2-40B4-BE49-F238E27FC236}">
              <a16:creationId xmlns:a16="http://schemas.microsoft.com/office/drawing/2014/main" id="{31097C5B-E973-4DE3-8822-E5622296BB0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867525" y="21697950"/>
          <a:ext cx="323850" cy="333375"/>
        </a:xfrm>
        <a:prstGeom prst="rect">
          <a:avLst/>
        </a:prstGeom>
      </xdr:spPr>
    </xdr:pic>
    <xdr:clientData/>
  </xdr:twoCellAnchor>
  <xdr:twoCellAnchor>
    <xdr:from>
      <xdr:col>1</xdr:col>
      <xdr:colOff>495300</xdr:colOff>
      <xdr:row>21</xdr:row>
      <xdr:rowOff>447451</xdr:rowOff>
    </xdr:from>
    <xdr:to>
      <xdr:col>2</xdr:col>
      <xdr:colOff>2667000</xdr:colOff>
      <xdr:row>21</xdr:row>
      <xdr:rowOff>1069751</xdr:rowOff>
    </xdr:to>
    <xdr:sp macro="" textlink="">
      <xdr:nvSpPr>
        <xdr:cNvPr id="51" name="Avrundet rektangel 94">
          <a:extLst>
            <a:ext uri="{FF2B5EF4-FFF2-40B4-BE49-F238E27FC236}">
              <a16:creationId xmlns:a16="http://schemas.microsoft.com/office/drawing/2014/main" id="{4EFEA18F-9A06-4D4C-A9C3-BBB33ECFB308}"/>
            </a:ext>
          </a:extLst>
        </xdr:cNvPr>
        <xdr:cNvSpPr/>
      </xdr:nvSpPr>
      <xdr:spPr>
        <a:xfrm>
          <a:off x="1504950" y="9810750"/>
          <a:ext cx="6867525" cy="6191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ctr" anchorCtr="0">
          <a:prstTxWarp prst="textNoShape">
            <a:avLst/>
          </a:prstTxWarp>
          <a:noAutofit/>
        </a:bodyPr>
        <a:lstStyle/>
        <a:p>
          <a:pPr algn="l"/>
          <a:r>
            <a:rPr lang="nb-NO" sz="4000" b="1" i="0" u="none" baseline="0" dirty="0" err="1">
              <a:solidFill>
                <a:srgbClr val="005B91"/>
              </a:solidFill>
              <a:latin typeface="Source Sans Pro"/>
              <a:ea typeface="Source Sans Pro"/>
            </a:rPr>
            <a:t>Fyll inn dine data</a:t>
          </a:r>
        </a:p>
      </xdr:txBody>
    </xdr:sp>
    <xdr:clientData/>
  </xdr:twoCellAnchor>
  <xdr:twoCellAnchor editAs="oneCell">
    <xdr:from>
      <xdr:col>3</xdr:col>
      <xdr:colOff>673100</xdr:colOff>
      <xdr:row>23</xdr:row>
      <xdr:rowOff>36340</xdr:rowOff>
    </xdr:from>
    <xdr:to>
      <xdr:col>3</xdr:col>
      <xdr:colOff>1011682</xdr:colOff>
      <xdr:row>23</xdr:row>
      <xdr:rowOff>380002</xdr:rowOff>
    </xdr:to>
    <xdr:pic>
      <xdr:nvPicPr>
        <xdr:cNvPr id="52" name="Grafikk 51">
          <a:extLst>
            <a:ext uri="{FF2B5EF4-FFF2-40B4-BE49-F238E27FC236}">
              <a16:creationId xmlns:a16="http://schemas.microsoft.com/office/drawing/2014/main" id="{EC2CE317-8634-4648-BDE7-0574CAD43F8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9677400" y="11029950"/>
          <a:ext cx="342900" cy="342900"/>
        </a:xfrm>
        <a:prstGeom prst="rect">
          <a:avLst/>
        </a:prstGeom>
      </xdr:spPr>
    </xdr:pic>
    <xdr:clientData/>
  </xdr:twoCellAnchor>
  <xdr:twoCellAnchor>
    <xdr:from>
      <xdr:col>1</xdr:col>
      <xdr:colOff>139698</xdr:colOff>
      <xdr:row>21</xdr:row>
      <xdr:rowOff>567689</xdr:rowOff>
    </xdr:from>
    <xdr:to>
      <xdr:col>1</xdr:col>
      <xdr:colOff>714812</xdr:colOff>
      <xdr:row>21</xdr:row>
      <xdr:rowOff>1143689</xdr:rowOff>
    </xdr:to>
    <xdr:sp macro="" textlink="">
      <xdr:nvSpPr>
        <xdr:cNvPr id="53" name="Ellipse 29">
          <a:extLst>
            <a:ext uri="{FF2B5EF4-FFF2-40B4-BE49-F238E27FC236}">
              <a16:creationId xmlns:a16="http://schemas.microsoft.com/office/drawing/2014/main" id="{48B766F7-22C9-4A08-B114-8D03B2299371}"/>
            </a:ext>
          </a:extLst>
        </xdr:cNvPr>
        <xdr:cNvSpPr>
          <a:spLocks noChangeAspect="1"/>
        </xdr:cNvSpPr>
      </xdr:nvSpPr>
      <xdr:spPr>
        <a:xfrm>
          <a:off x="1152525" y="9934575"/>
          <a:ext cx="571500" cy="571500"/>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800" b="0" i="0" u="none" baseline="0" dirty="0" err="1">
              <a:solidFill>
                <a:srgbClr val="FFFFFF"/>
              </a:solidFill>
              <a:latin typeface="Source Sans Pro"/>
              <a:ea typeface="Source Sans Pro"/>
            </a:rPr>
            <a:t>1</a:t>
          </a:r>
          <a:endParaRPr lang="nb-NO" sz="2400" b="0" dirty="0" err="1">
            <a:solidFill>
              <a:schemeClr val="bg1"/>
            </a:solidFill>
          </a:endParaRPr>
        </a:p>
      </xdr:txBody>
    </xdr:sp>
    <xdr:clientData/>
  </xdr:twoCellAnchor>
  <xdr:twoCellAnchor>
    <xdr:from>
      <xdr:col>1</xdr:col>
      <xdr:colOff>50799</xdr:colOff>
      <xdr:row>38</xdr:row>
      <xdr:rowOff>874887</xdr:rowOff>
    </xdr:from>
    <xdr:to>
      <xdr:col>1</xdr:col>
      <xdr:colOff>625913</xdr:colOff>
      <xdr:row>38</xdr:row>
      <xdr:rowOff>1450887</xdr:rowOff>
    </xdr:to>
    <xdr:sp macro="" textlink="">
      <xdr:nvSpPr>
        <xdr:cNvPr id="54" name="Ellipse 29">
          <a:extLst>
            <a:ext uri="{FF2B5EF4-FFF2-40B4-BE49-F238E27FC236}">
              <a16:creationId xmlns:a16="http://schemas.microsoft.com/office/drawing/2014/main" id="{4897EC28-9DE5-4302-A690-EDFB96FFD097}"/>
            </a:ext>
          </a:extLst>
        </xdr:cNvPr>
        <xdr:cNvSpPr>
          <a:spLocks noChangeAspect="1"/>
        </xdr:cNvSpPr>
      </xdr:nvSpPr>
      <xdr:spPr>
        <a:xfrm>
          <a:off x="1057275" y="19326225"/>
          <a:ext cx="571500" cy="571500"/>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800" b="0" i="0" u="none" baseline="0" dirty="0" err="1">
              <a:solidFill>
                <a:srgbClr val="FFFFFF"/>
              </a:solidFill>
              <a:latin typeface="Source Sans Pro"/>
              <a:ea typeface="Source Sans Pro"/>
            </a:rPr>
            <a:t>2</a:t>
          </a:r>
          <a:endParaRPr lang="nb-NO" sz="2400" b="0" dirty="0" err="1">
            <a:solidFill>
              <a:schemeClr val="bg1"/>
            </a:solidFill>
          </a:endParaRPr>
        </a:p>
      </xdr:txBody>
    </xdr:sp>
    <xdr:clientData/>
  </xdr:twoCellAnchor>
  <xdr:twoCellAnchor editAs="oneCell">
    <xdr:from>
      <xdr:col>4</xdr:col>
      <xdr:colOff>1511709</xdr:colOff>
      <xdr:row>36</xdr:row>
      <xdr:rowOff>325091</xdr:rowOff>
    </xdr:from>
    <xdr:to>
      <xdr:col>4</xdr:col>
      <xdr:colOff>1841565</xdr:colOff>
      <xdr:row>37</xdr:row>
      <xdr:rowOff>11376</xdr:rowOff>
    </xdr:to>
    <xdr:pic>
      <xdr:nvPicPr>
        <xdr:cNvPr id="77" name="Grafikk 22">
          <a:extLst>
            <a:ext uri="{FF2B5EF4-FFF2-40B4-BE49-F238E27FC236}">
              <a16:creationId xmlns:a16="http://schemas.microsoft.com/office/drawing/2014/main" id="{55F6EFB8-96F1-44A3-97CD-571213B650C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rot="2687806">
          <a:off x="13255474" y="16932209"/>
          <a:ext cx="329856" cy="201755"/>
        </a:xfrm>
        <a:prstGeom prst="rect">
          <a:avLst/>
        </a:prstGeom>
      </xdr:spPr>
    </xdr:pic>
    <xdr:clientData/>
  </xdr:twoCellAnchor>
  <xdr:twoCellAnchor>
    <xdr:from>
      <xdr:col>3</xdr:col>
      <xdr:colOff>504572</xdr:colOff>
      <xdr:row>35</xdr:row>
      <xdr:rowOff>412345</xdr:rowOff>
    </xdr:from>
    <xdr:to>
      <xdr:col>4</xdr:col>
      <xdr:colOff>2252111</xdr:colOff>
      <xdr:row>36</xdr:row>
      <xdr:rowOff>417634</xdr:rowOff>
    </xdr:to>
    <xdr:sp macro="" textlink="">
      <xdr:nvSpPr>
        <xdr:cNvPr id="78" name="Avrundet rektangel 30">
          <a:extLst>
            <a:ext uri="{FF2B5EF4-FFF2-40B4-BE49-F238E27FC236}">
              <a16:creationId xmlns:a16="http://schemas.microsoft.com/office/drawing/2014/main" id="{A64A2A63-4990-421A-B140-8457B1EAD317}"/>
            </a:ext>
          </a:extLst>
        </xdr:cNvPr>
        <xdr:cNvSpPr/>
      </xdr:nvSpPr>
      <xdr:spPr>
        <a:xfrm>
          <a:off x="9505950" y="16602075"/>
          <a:ext cx="4152900" cy="514350"/>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2000" b="1" i="0" u="none" baseline="0" dirty="0" err="1">
              <a:solidFill>
                <a:srgbClr val="00446D"/>
              </a:solidFill>
              <a:latin typeface="Source Sans Pro"/>
              <a:ea typeface="Source Sans Pro"/>
            </a:rPr>
            <a:t>Skroll for å sjå resultatet ditt</a:t>
          </a:r>
        </a:p>
      </xdr:txBody>
    </xdr:sp>
    <xdr:clientData/>
  </xdr:twoCellAnchor>
  <xdr:twoCellAnchor>
    <xdr:from>
      <xdr:col>4</xdr:col>
      <xdr:colOff>2149848</xdr:colOff>
      <xdr:row>30</xdr:row>
      <xdr:rowOff>169143</xdr:rowOff>
    </xdr:from>
    <xdr:to>
      <xdr:col>7</xdr:col>
      <xdr:colOff>1768735</xdr:colOff>
      <xdr:row>36</xdr:row>
      <xdr:rowOff>232261</xdr:rowOff>
    </xdr:to>
    <xdr:grpSp>
      <xdr:nvGrpSpPr>
        <xdr:cNvPr id="22" name="Gruppe 21">
          <a:extLst>
            <a:ext uri="{FF2B5EF4-FFF2-40B4-BE49-F238E27FC236}">
              <a16:creationId xmlns:a16="http://schemas.microsoft.com/office/drawing/2014/main" id="{2EBF5130-65FC-97E6-C26F-3DD1E73689E2}"/>
            </a:ext>
            <a:ext uri="{C183D7F6-B498-43B3-948B-1728B52AA6E4}">
              <adec:decorative xmlns:adec="http://schemas.microsoft.com/office/drawing/2017/decorative" val="1"/>
            </a:ext>
          </a:extLst>
        </xdr:cNvPr>
        <xdr:cNvGrpSpPr>
          <a:grpSpLocks/>
        </xdr:cNvGrpSpPr>
      </xdr:nvGrpSpPr>
      <xdr:grpSpPr>
        <a:xfrm>
          <a:off x="13885283" y="13571453"/>
          <a:ext cx="10594862" cy="3107308"/>
          <a:chOff x="17229043" y="13780704"/>
          <a:chExt cx="11217088" cy="3081086"/>
        </a:xfrm>
      </xdr:grpSpPr>
      <xdr:grpSp>
        <xdr:nvGrpSpPr>
          <xdr:cNvPr id="59" name="Gruppe 58">
            <a:extLst>
              <a:ext uri="{FF2B5EF4-FFF2-40B4-BE49-F238E27FC236}">
                <a16:creationId xmlns:a16="http://schemas.microsoft.com/office/drawing/2014/main" id="{0DC754E3-3626-4F55-9B5B-56322460F3A9}"/>
              </a:ext>
            </a:extLst>
          </xdr:cNvPr>
          <xdr:cNvGrpSpPr>
            <a:grpSpLocks/>
          </xdr:cNvGrpSpPr>
        </xdr:nvGrpSpPr>
        <xdr:grpSpPr>
          <a:xfrm>
            <a:off x="17229043" y="13780704"/>
            <a:ext cx="11217088" cy="3081086"/>
            <a:chOff x="1576062" y="12788159"/>
            <a:chExt cx="8088998" cy="3100958"/>
          </a:xfrm>
        </xdr:grpSpPr>
        <xdr:sp macro="" textlink="" fLocksText="0">
          <xdr:nvSpPr>
            <xdr:cNvPr id="60" name="Avrundet rektangel 40">
              <a:extLst>
                <a:ext uri="{FF2B5EF4-FFF2-40B4-BE49-F238E27FC236}">
                  <a16:creationId xmlns:a16="http://schemas.microsoft.com/office/drawing/2014/main" id="{3F79D7D4-E0E9-ADDE-FAF1-9B9D5E118B8F}"/>
                </a:ext>
              </a:extLst>
            </xdr:cNvPr>
            <xdr:cNvSpPr/>
          </xdr:nvSpPr>
          <xdr:spPr>
            <a:xfrm>
              <a:off x="1576062" y="12788159"/>
              <a:ext cx="8088998" cy="3100958"/>
            </a:xfrm>
            <a:prstGeom prst="roundRect">
              <a:avLst>
                <a:gd name="adj" fmla="val 10447"/>
              </a:avLst>
            </a:prstGeom>
            <a:solidFill>
              <a:schemeClr val="accent2">
                <a:alpha val="15000"/>
              </a:schemeClr>
            </a:solidFill>
            <a:ln>
              <a:solidFill>
                <a:schemeClr val="bg2">
                  <a:lumMod val="75000"/>
                  <a:alpha val="11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0" bIns="91440" numCol="1" rtlCol="0" fromWordArt="0" anchor="t" anchorCtr="0">
              <a:prstTxWarp prst="textNoShape">
                <a:avLst/>
              </a:prstTxWarp>
              <a:noAutofit/>
            </a:bodyPr>
            <a:lstStyle/>
            <a:p>
              <a:pPr rtl="0" fontAlgn="base"/>
              <a:r>
                <a:rPr lang="nb-NO" sz="2000" b="1" i="0" u="none" baseline="0">
                  <a:solidFill>
                    <a:srgbClr val="002E49"/>
                  </a:solidFill>
                  <a:effectLst/>
                  <a:latin typeface="Source Sans Pro"/>
                  <a:ea typeface="Source Sans Pro"/>
                </a:rPr>
                <a:t>Ønskjer du meir informasjon om verktøyet og datagrunnlaget det er basert på?</a:t>
              </a:r>
            </a:p>
            <a:p>
              <a:pPr rtl="0" fontAlgn="base"/>
              <a:r>
                <a:rPr lang="nb-NO" sz="2000" b="0" i="0" u="none" baseline="0">
                  <a:solidFill>
                    <a:srgbClr val="002E49"/>
                  </a:solidFill>
                  <a:effectLst/>
                  <a:latin typeface="Source Sans Pro"/>
                  <a:ea typeface="Source Sans Pro"/>
                </a:rPr>
                <a:t>Sjå oversikta over datagrunnlaget i dette verktøyet eller last ned tilhøyrande rettleiar frå DFØ sine sider.</a:t>
              </a:r>
              <a:r>
                <a:rPr lang="nb-NO" sz="2000" b="1" i="0" u="none" baseline="0">
                  <a:solidFill>
                    <a:schemeClr val="accent6">
                      <a:lumMod val="50000"/>
                    </a:schemeClr>
                  </a:solidFill>
                  <a:effectLst/>
                  <a:latin typeface="+mn-lt"/>
                  <a:ea typeface="+mn-ea"/>
                  <a:cs typeface="+mn-cs"/>
                </a:rPr>
                <a:t> </a:t>
              </a:r>
            </a:p>
            <a:p>
              <a:pPr>
                <a:defRPr lang="nb-NO" sz="2000" b="1" i="0" u="none" baseline="0">
                  <a:solidFill>
                    <a:schemeClr val="accent6">
                      <a:lumMod val="50000"/>
                    </a:schemeClr>
                  </a:solidFill>
                  <a:effectLst/>
                  <a:latin typeface="+mn-lt"/>
                  <a:ea typeface="+mn-ea"/>
                  <a:cs typeface="+mn-cs"/>
                </a:defRPr>
              </a:pPr>
              <a:endParaRPr/>
            </a:p>
          </xdr:txBody>
        </xdr:sp>
        <xdr:pic>
          <xdr:nvPicPr>
            <xdr:cNvPr id="61" name="Grafikk 303">
              <a:extLst>
                <a:ext uri="{FF2B5EF4-FFF2-40B4-BE49-F238E27FC236}">
                  <a16:creationId xmlns:a16="http://schemas.microsoft.com/office/drawing/2014/main" id="{EA8880F6-5529-ADD1-0F5D-FEA8C9C4A3AF}"/>
                </a:ext>
              </a:extLst>
            </xdr:cNvPr>
            <xdr:cNvPicPr>
              <a:picLocks noChangeAspect="1"/>
            </xdr:cNvPicPr>
          </xdr:nvPicPr>
          <xdr:blipFill>
            <a:blip xmlns:r="http://schemas.openxmlformats.org/officeDocument/2006/relationships" r:embed="rId16">
              <a:extLst>
                <a:ext uri="{96DAC541-7B7A-43D3-8B79-37D633B846F1}">
                  <asvg:svgBlip xmlns:asvg="http://schemas.microsoft.com/office/drawing/2016/SVG/main" r:embed="rId17"/>
                </a:ext>
              </a:extLst>
            </a:blip>
            <a:stretch>
              <a:fillRect/>
            </a:stretch>
          </xdr:blipFill>
          <xdr:spPr>
            <a:xfrm>
              <a:off x="1882073" y="13112911"/>
              <a:ext cx="274481" cy="360967"/>
            </a:xfrm>
            <a:prstGeom prst="rect">
              <a:avLst/>
            </a:prstGeom>
          </xdr:spPr>
        </xdr:pic>
        <xdr:grpSp>
          <xdr:nvGrpSpPr>
            <xdr:cNvPr id="62" name="Gruppe 579">
              <a:extLst>
                <a:ext uri="{FF2B5EF4-FFF2-40B4-BE49-F238E27FC236}">
                  <a16:creationId xmlns:a16="http://schemas.microsoft.com/office/drawing/2014/main" id="{C7BBFE8A-99BC-AFE6-1F72-37E67887B6E7}"/>
                </a:ext>
              </a:extLst>
            </xdr:cNvPr>
            <xdr:cNvGrpSpPr>
              <a:grpSpLocks/>
            </xdr:cNvGrpSpPr>
          </xdr:nvGrpSpPr>
          <xdr:grpSpPr>
            <a:xfrm>
              <a:off x="6224926" y="14478052"/>
              <a:ext cx="3142771" cy="1021521"/>
              <a:chOff x="6141804" y="13235439"/>
              <a:chExt cx="3111171" cy="988607"/>
            </a:xfrm>
          </xdr:grpSpPr>
          <xdr:sp macro="" textlink="">
            <xdr:nvSpPr>
              <xdr:cNvPr id="63" name="Avrundet rektangel 40">
                <a:hlinkClick xmlns:r="http://schemas.openxmlformats.org/officeDocument/2006/relationships" r:id="rId18"/>
                <a:extLst>
                  <a:ext uri="{FF2B5EF4-FFF2-40B4-BE49-F238E27FC236}">
                    <a16:creationId xmlns:a16="http://schemas.microsoft.com/office/drawing/2014/main" id="{ADE21C1B-CBF7-E902-5200-758ED39A1743}"/>
                  </a:ext>
                </a:extLst>
              </xdr:cNvPr>
              <xdr:cNvSpPr>
                <a:spLocks noChangeAspect="1"/>
              </xdr:cNvSpPr>
            </xdr:nvSpPr>
            <xdr:spPr>
              <a:xfrm>
                <a:off x="6146416" y="13786032"/>
                <a:ext cx="3083788" cy="438014"/>
              </a:xfrm>
              <a:prstGeom prst="roundRect">
                <a:avLst>
                  <a:gd name="adj" fmla="val 46506"/>
                </a:avLst>
              </a:prstGeom>
              <a:solidFill>
                <a:schemeClr val="bg1">
                  <a:alpha val="96000"/>
                </a:schemeClr>
              </a:solidFill>
              <a:ln>
                <a:solidFill>
                  <a:schemeClr val="tx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002E49"/>
                    </a:solidFill>
                    <a:effectLst/>
                    <a:latin typeface="Source Sans Pro"/>
                    <a:ea typeface="Source Sans Pro"/>
                  </a:rPr>
                  <a:t>Rettleiar (DFØ sine sider)</a:t>
                </a:r>
              </a:p>
            </xdr:txBody>
          </xdr:sp>
          <xdr:grpSp>
            <xdr:nvGrpSpPr>
              <xdr:cNvPr id="64" name="Gruppe 305">
                <a:extLst>
                  <a:ext uri="{FF2B5EF4-FFF2-40B4-BE49-F238E27FC236}">
                    <a16:creationId xmlns:a16="http://schemas.microsoft.com/office/drawing/2014/main" id="{219F1049-B4B5-9905-4AEA-16C864C11196}"/>
                  </a:ext>
                </a:extLst>
              </xdr:cNvPr>
              <xdr:cNvGrpSpPr>
                <a:grpSpLocks/>
              </xdr:cNvGrpSpPr>
            </xdr:nvGrpSpPr>
            <xdr:grpSpPr>
              <a:xfrm>
                <a:off x="6141804" y="13235439"/>
                <a:ext cx="3111171" cy="438015"/>
                <a:chOff x="18893763" y="6766290"/>
                <a:chExt cx="2660319" cy="508001"/>
              </a:xfrm>
            </xdr:grpSpPr>
            <xdr:sp macro="" textlink="">
              <xdr:nvSpPr>
                <xdr:cNvPr id="66" name="Avrundet rektangel 40">
                  <a:hlinkClick xmlns:r="http://schemas.openxmlformats.org/officeDocument/2006/relationships" r:id="rId19"/>
                  <a:extLst>
                    <a:ext uri="{FF2B5EF4-FFF2-40B4-BE49-F238E27FC236}">
                      <a16:creationId xmlns:a16="http://schemas.microsoft.com/office/drawing/2014/main" id="{965D9E66-78AA-6246-F3D9-1D6376C20BAE}"/>
                    </a:ext>
                  </a:extLst>
                </xdr:cNvPr>
                <xdr:cNvSpPr>
                  <a:spLocks noChangeAspect="1"/>
                </xdr:cNvSpPr>
              </xdr:nvSpPr>
              <xdr:spPr>
                <a:xfrm>
                  <a:off x="18893763" y="6766290"/>
                  <a:ext cx="2660319" cy="508001"/>
                </a:xfrm>
                <a:prstGeom prst="roundRect">
                  <a:avLst>
                    <a:gd name="adj" fmla="val 46506"/>
                  </a:avLst>
                </a:prstGeom>
                <a:solidFill>
                  <a:srgbClr val="005072"/>
                </a:solidFill>
                <a:ln>
                  <a:solidFill>
                    <a:schemeClr val="bg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FFFFFF"/>
                      </a:solidFill>
                      <a:effectLst/>
                      <a:latin typeface="Source Sans Pro"/>
                      <a:ea typeface="Source Sans Pro"/>
                    </a:rPr>
                    <a:t>Datagrunnlag</a:t>
                  </a:r>
                </a:p>
              </xdr:txBody>
            </xdr:sp>
            <xdr:pic>
              <xdr:nvPicPr>
                <xdr:cNvPr id="67" name="Grafikk 25">
                  <a:extLst>
                    <a:ext uri="{FF2B5EF4-FFF2-40B4-BE49-F238E27FC236}">
                      <a16:creationId xmlns:a16="http://schemas.microsoft.com/office/drawing/2014/main" id="{9445A145-69AD-9095-98FC-5A72126DDC5C}"/>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tretch>
                  <a:fillRect/>
                </a:stretch>
              </xdr:blipFill>
              <xdr:spPr>
                <a:xfrm>
                  <a:off x="21272497" y="6863889"/>
                  <a:ext cx="101460" cy="293627"/>
                </a:xfrm>
                <a:prstGeom prst="rect">
                  <a:avLst/>
                </a:prstGeom>
              </xdr:spPr>
            </xdr:pic>
          </xdr:grpSp>
        </xdr:grpSp>
      </xdr:grpSp>
      <xdr:pic>
        <xdr:nvPicPr>
          <xdr:cNvPr id="87" name="Grafikk 25">
            <a:extLst>
              <a:ext uri="{FF2B5EF4-FFF2-40B4-BE49-F238E27FC236}">
                <a16:creationId xmlns:a16="http://schemas.microsoft.com/office/drawing/2014/main" id="{19AC947A-2418-464E-B0BE-6B9051626496}"/>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27582463" y="16117633"/>
            <a:ext cx="172800" cy="286707"/>
          </a:xfrm>
          <a:prstGeom prst="rect">
            <a:avLst/>
          </a:prstGeom>
        </xdr:spPr>
      </xdr:pic>
    </xdr:grpSp>
    <xdr:clientData/>
  </xdr:twoCellAnchor>
  <xdr:twoCellAnchor>
    <xdr:from>
      <xdr:col>1</xdr:col>
      <xdr:colOff>127001</xdr:colOff>
      <xdr:row>79</xdr:row>
      <xdr:rowOff>23492</xdr:rowOff>
    </xdr:from>
    <xdr:to>
      <xdr:col>4</xdr:col>
      <xdr:colOff>4175126</xdr:colOff>
      <xdr:row>87</xdr:row>
      <xdr:rowOff>493029</xdr:rowOff>
    </xdr:to>
    <xdr:grpSp>
      <xdr:nvGrpSpPr>
        <xdr:cNvPr id="88" name="Gruppe 45">
          <a:extLst>
            <a:ext uri="{FF2B5EF4-FFF2-40B4-BE49-F238E27FC236}">
              <a16:creationId xmlns:a16="http://schemas.microsoft.com/office/drawing/2014/main" id="{D8EDD53C-21B6-434C-9C3E-AF73C930897F}"/>
            </a:ext>
            <a:ext uri="{C183D7F6-B498-43B3-948B-1728B52AA6E4}">
              <adec:decorative xmlns:adec="http://schemas.microsoft.com/office/drawing/2017/decorative" val="1"/>
            </a:ext>
          </a:extLst>
        </xdr:cNvPr>
        <xdr:cNvGrpSpPr>
          <a:grpSpLocks/>
        </xdr:cNvGrpSpPr>
      </xdr:nvGrpSpPr>
      <xdr:grpSpPr>
        <a:xfrm>
          <a:off x="1162686" y="28864557"/>
          <a:ext cx="14740255" cy="1870347"/>
          <a:chOff x="14712622" y="16070058"/>
          <a:chExt cx="4199000" cy="1187018"/>
        </a:xfrm>
      </xdr:grpSpPr>
      <xdr:sp macro="" textlink="">
        <xdr:nvSpPr>
          <xdr:cNvPr id="89" name="Avrundet rektangel 46">
            <a:extLst>
              <a:ext uri="{FF2B5EF4-FFF2-40B4-BE49-F238E27FC236}">
                <a16:creationId xmlns:a16="http://schemas.microsoft.com/office/drawing/2014/main" id="{8306B876-6E20-07CA-0D60-0B59CFB62DD1}"/>
              </a:ext>
            </a:extLst>
          </xdr:cNvPr>
          <xdr:cNvSpPr/>
        </xdr:nvSpPr>
        <xdr:spPr>
          <a:xfrm>
            <a:off x="14740731" y="16070058"/>
            <a:ext cx="4170891" cy="1187018"/>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1" i="0" u="none" baseline="0" dirty="0" err="1">
                <a:solidFill>
                  <a:srgbClr val="B6E3FF"/>
                </a:solidFill>
                <a:latin typeface="Source Sans Pro"/>
                <a:ea typeface="Source Sans Pro"/>
              </a:rPr>
              <a:t>Klimafotavtrykk frå IKT-utstyr per år</a:t>
            </a:r>
            <a:endParaRPr lang="nb-NO" sz="1600" b="1" dirty="0" err="1">
              <a:solidFill>
                <a:schemeClr val="accent6">
                  <a:lumMod val="20000"/>
                  <a:lumOff val="80000"/>
                </a:schemeClr>
              </a:solidFill>
            </a:endParaRPr>
          </a:p>
        </xdr:txBody>
      </xdr:sp>
      <xdr:sp macro="" textlink="$C$107">
        <xdr:nvSpPr>
          <xdr:cNvPr id="90" name="TekstSylinder 47">
            <a:extLst>
              <a:ext uri="{FF2B5EF4-FFF2-40B4-BE49-F238E27FC236}">
                <a16:creationId xmlns:a16="http://schemas.microsoft.com/office/drawing/2014/main" id="{3745F6A2-4FE3-A939-ADC3-AFFCAF823073}"/>
              </a:ext>
            </a:extLst>
          </xdr:cNvPr>
          <xdr:cNvSpPr txBox="1"/>
        </xdr:nvSpPr>
        <xdr:spPr>
          <a:xfrm>
            <a:off x="14712622" y="16491958"/>
            <a:ext cx="3746500" cy="44524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353D1174-C1BB-4ECA-B956-0E1CD3E77089}" type="TxLink">
              <a:rPr lang="en-US" sz="4000" b="1" i="0" u="none" baseline="0">
                <a:solidFill>
                  <a:srgbClr val="FFFFFF"/>
                </a:solidFill>
                <a:latin typeface="Source Sans Pro"/>
                <a:ea typeface="Source Sans Pro"/>
              </a:rPr>
              <a:pPr algn="l"/>
              <a:t>0 kg CO2-ekv</a:t>
            </a:fld>
            <a:endParaRPr lang="nb-NO" sz="4000" b="1">
              <a:solidFill>
                <a:schemeClr val="bg1"/>
              </a:solidFill>
            </a:endParaRPr>
          </a:p>
        </xdr:txBody>
      </xdr:sp>
    </xdr:grpSp>
    <xdr:clientData/>
  </xdr:twoCellAnchor>
  <xdr:twoCellAnchor>
    <xdr:from>
      <xdr:col>2</xdr:col>
      <xdr:colOff>2915860</xdr:colOff>
      <xdr:row>81</xdr:row>
      <xdr:rowOff>63494</xdr:rowOff>
    </xdr:from>
    <xdr:to>
      <xdr:col>5</xdr:col>
      <xdr:colOff>903185</xdr:colOff>
      <xdr:row>87</xdr:row>
      <xdr:rowOff>185390</xdr:rowOff>
    </xdr:to>
    <xdr:grpSp>
      <xdr:nvGrpSpPr>
        <xdr:cNvPr id="91" name="Gruppe 54">
          <a:extLst>
            <a:ext uri="{FF2B5EF4-FFF2-40B4-BE49-F238E27FC236}">
              <a16:creationId xmlns:a16="http://schemas.microsoft.com/office/drawing/2014/main" id="{1EB6D634-E940-40B2-A409-E765DB784ED4}"/>
            </a:ext>
            <a:ext uri="{C183D7F6-B498-43B3-948B-1728B52AA6E4}">
              <adec:decorative xmlns:adec="http://schemas.microsoft.com/office/drawing/2017/decorative" val="1"/>
            </a:ext>
          </a:extLst>
        </xdr:cNvPr>
        <xdr:cNvGrpSpPr>
          <a:grpSpLocks/>
        </xdr:cNvGrpSpPr>
      </xdr:nvGrpSpPr>
      <xdr:grpSpPr>
        <a:xfrm>
          <a:off x="8769925" y="29253809"/>
          <a:ext cx="8403230" cy="1171551"/>
          <a:chOff x="6238502" y="27009283"/>
          <a:chExt cx="3973363" cy="1268175"/>
        </a:xfrm>
      </xdr:grpSpPr>
      <xdr:sp macro="" textlink="$C$108">
        <xdr:nvSpPr>
          <xdr:cNvPr id="92" name="TekstSylinder 47">
            <a:extLst>
              <a:ext uri="{FF2B5EF4-FFF2-40B4-BE49-F238E27FC236}">
                <a16:creationId xmlns:a16="http://schemas.microsoft.com/office/drawing/2014/main" id="{E23618A3-3F69-9847-5628-309BE5E4B41F}"/>
              </a:ext>
            </a:extLst>
          </xdr:cNvPr>
          <xdr:cNvSpPr txBox="1"/>
        </xdr:nvSpPr>
        <xdr:spPr>
          <a:xfrm>
            <a:off x="6238502" y="27261586"/>
            <a:ext cx="3575133" cy="774069"/>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41468D10-07B5-40BC-ADC0-B4E6A141F8C0}" type="TxLink">
              <a:rPr lang="en-US" sz="4000" b="1" i="0" u="none" baseline="0">
                <a:solidFill>
                  <a:srgbClr val="FFFFFF"/>
                </a:solidFill>
                <a:latin typeface="Source Sans Pro"/>
                <a:ea typeface="Source Sans Pro"/>
              </a:rPr>
              <a:pPr algn="l"/>
              <a:t>0 flyreiser</a:t>
            </a:fld>
            <a:endParaRPr lang="nb-NO" sz="7200" b="1">
              <a:solidFill>
                <a:schemeClr val="bg1"/>
              </a:solidFill>
            </a:endParaRPr>
          </a:p>
        </xdr:txBody>
      </xdr:sp>
      <xdr:sp macro="" textlink="">
        <xdr:nvSpPr>
          <xdr:cNvPr id="93" name="TekstSylinder 47">
            <a:extLst>
              <a:ext uri="{FF2B5EF4-FFF2-40B4-BE49-F238E27FC236}">
                <a16:creationId xmlns:a16="http://schemas.microsoft.com/office/drawing/2014/main" id="{64333287-967F-B73B-9891-7893E001A0AB}"/>
              </a:ext>
            </a:extLst>
          </xdr:cNvPr>
          <xdr:cNvSpPr txBox="1"/>
        </xdr:nvSpPr>
        <xdr:spPr>
          <a:xfrm>
            <a:off x="6270061" y="27907524"/>
            <a:ext cx="3941804" cy="369934"/>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r>
              <a:rPr lang="nb-NO" sz="1600" b="0" i="0" u="none" baseline="0">
                <a:solidFill>
                  <a:srgbClr val="B6E3FF"/>
                </a:solidFill>
                <a:latin typeface="Source Sans Pro"/>
                <a:ea typeface="Source Sans Pro"/>
              </a:rPr>
              <a:t>Tur retur Oslo-Trondheim</a:t>
            </a:r>
            <a:endParaRPr lang="nb-NO" sz="4000" b="1" i="0">
              <a:solidFill>
                <a:schemeClr val="bg1"/>
              </a:solidFill>
            </a:endParaRPr>
          </a:p>
        </xdr:txBody>
      </xdr:sp>
      <xdr:pic>
        <xdr:nvPicPr>
          <xdr:cNvPr id="94" name="Grafikk 56">
            <a:extLst>
              <a:ext uri="{FF2B5EF4-FFF2-40B4-BE49-F238E27FC236}">
                <a16:creationId xmlns:a16="http://schemas.microsoft.com/office/drawing/2014/main" id="{E812ED77-A57E-E93B-269B-46E2C38F2CA7}"/>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tretch>
            <a:fillRect/>
          </a:stretch>
        </xdr:blipFill>
        <xdr:spPr>
          <a:xfrm rot="18900000">
            <a:off x="8837572" y="27009283"/>
            <a:ext cx="475753" cy="1161462"/>
          </a:xfrm>
          <a:prstGeom prst="rect">
            <a:avLst/>
          </a:prstGeom>
        </xdr:spPr>
      </xdr:pic>
    </xdr:grpSp>
    <xdr:clientData/>
  </xdr:twoCellAnchor>
  <xdr:twoCellAnchor>
    <xdr:from>
      <xdr:col>1</xdr:col>
      <xdr:colOff>0</xdr:colOff>
      <xdr:row>0</xdr:row>
      <xdr:rowOff>13970</xdr:rowOff>
    </xdr:from>
    <xdr:to>
      <xdr:col>1</xdr:col>
      <xdr:colOff>2913380</xdr:colOff>
      <xdr:row>1</xdr:row>
      <xdr:rowOff>6350</xdr:rowOff>
    </xdr:to>
    <xdr:sp macro="" textlink="">
      <xdr:nvSpPr>
        <xdr:cNvPr id="23" name="TekstSylinder 27">
          <a:hlinkClick xmlns:r="http://schemas.openxmlformats.org/officeDocument/2006/relationships" r:id="rId26"/>
          <a:extLst>
            <a:ext uri="{FF2B5EF4-FFF2-40B4-BE49-F238E27FC236}">
              <a16:creationId xmlns:a16="http://schemas.microsoft.com/office/drawing/2014/main" id="{E9C8187D-F104-4CBC-8FC3-EFEEB263125C}"/>
            </a:ext>
          </a:extLst>
        </xdr:cNvPr>
        <xdr:cNvSpPr txBox="1"/>
      </xdr:nvSpPr>
      <xdr:spPr>
        <a:xfrm>
          <a:off x="1009650" y="9525"/>
          <a:ext cx="2914650"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lang="nb-NO" sz="1800" b="0" i="0" u="none" baseline="0">
              <a:solidFill>
                <a:srgbClr val="B6E3FF"/>
              </a:solidFill>
              <a:latin typeface="Source Sans Pro"/>
              <a:ea typeface="Source Sans Pro"/>
            </a:rPr>
            <a:t>Ditt klimafotavtrykk</a:t>
          </a:r>
        </a:p>
      </xdr:txBody>
    </xdr:sp>
    <xdr:clientData/>
  </xdr:twoCellAnchor>
  <xdr:twoCellAnchor>
    <xdr:from>
      <xdr:col>1</xdr:col>
      <xdr:colOff>2206161</xdr:colOff>
      <xdr:row>0</xdr:row>
      <xdr:rowOff>1270</xdr:rowOff>
    </xdr:from>
    <xdr:to>
      <xdr:col>1</xdr:col>
      <xdr:colOff>4865541</xdr:colOff>
      <xdr:row>0</xdr:row>
      <xdr:rowOff>824230</xdr:rowOff>
    </xdr:to>
    <xdr:sp macro="" textlink="">
      <xdr:nvSpPr>
        <xdr:cNvPr id="24" name="TekstSylinder 68">
          <a:hlinkClick xmlns:r="http://schemas.openxmlformats.org/officeDocument/2006/relationships" r:id="rId27"/>
          <a:extLst>
            <a:ext uri="{FF2B5EF4-FFF2-40B4-BE49-F238E27FC236}">
              <a16:creationId xmlns:a16="http://schemas.microsoft.com/office/drawing/2014/main" id="{217E3BEA-F71F-417F-9EDC-EC498F1108F1}"/>
            </a:ext>
          </a:extLst>
        </xdr:cNvPr>
        <xdr:cNvSpPr txBox="1"/>
      </xdr:nvSpPr>
      <xdr:spPr>
        <a:xfrm>
          <a:off x="3219450" y="0"/>
          <a:ext cx="248602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F2F2F2"/>
              </a:solidFill>
              <a:latin typeface="Source Sans Pro"/>
              <a:ea typeface="Source Sans Pro"/>
            </a:rPr>
            <a:t>Klimatiltak</a:t>
          </a:r>
        </a:p>
      </xdr:txBody>
    </xdr:sp>
    <xdr:clientData/>
  </xdr:twoCellAnchor>
  <xdr:twoCellAnchor>
    <xdr:from>
      <xdr:col>1</xdr:col>
      <xdr:colOff>4645367</xdr:colOff>
      <xdr:row>0</xdr:row>
      <xdr:rowOff>0</xdr:rowOff>
    </xdr:from>
    <xdr:to>
      <xdr:col>2</xdr:col>
      <xdr:colOff>1673567</xdr:colOff>
      <xdr:row>0</xdr:row>
      <xdr:rowOff>825500</xdr:rowOff>
    </xdr:to>
    <xdr:sp macro="" textlink="">
      <xdr:nvSpPr>
        <xdr:cNvPr id="58" name="TekstSylinder 27">
          <a:hlinkClick xmlns:r="http://schemas.openxmlformats.org/officeDocument/2006/relationships" r:id="rId28"/>
          <a:extLst>
            <a:ext uri="{FF2B5EF4-FFF2-40B4-BE49-F238E27FC236}">
              <a16:creationId xmlns:a16="http://schemas.microsoft.com/office/drawing/2014/main" id="{987ABB9B-C85A-4689-AB1D-8F6156E5A0EE}"/>
            </a:ext>
          </a:extLst>
        </xdr:cNvPr>
        <xdr:cNvSpPr txBox="1"/>
      </xdr:nvSpPr>
      <xdr:spPr>
        <a:xfrm>
          <a:off x="5657850" y="0"/>
          <a:ext cx="1724025" cy="828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Innkjøp og effekt</a:t>
          </a:r>
          <a:endParaRPr lang="nb-NO" sz="1800" b="0">
            <a:solidFill>
              <a:schemeClr val="bg1">
                <a:lumMod val="95000"/>
              </a:schemeClr>
            </a:solidFill>
          </a:endParaRPr>
        </a:p>
      </xdr:txBody>
    </xdr:sp>
    <xdr:clientData/>
  </xdr:twoCellAnchor>
  <xdr:twoCellAnchor>
    <xdr:from>
      <xdr:col>2</xdr:col>
      <xdr:colOff>1438154</xdr:colOff>
      <xdr:row>0</xdr:row>
      <xdr:rowOff>0</xdr:rowOff>
    </xdr:from>
    <xdr:to>
      <xdr:col>3</xdr:col>
      <xdr:colOff>455174</xdr:colOff>
      <xdr:row>0</xdr:row>
      <xdr:rowOff>825500</xdr:rowOff>
    </xdr:to>
    <xdr:sp macro="" textlink="">
      <xdr:nvSpPr>
        <xdr:cNvPr id="65" name="TekstSylinder 27">
          <a:hlinkClick xmlns:r="http://schemas.openxmlformats.org/officeDocument/2006/relationships" r:id="rId19"/>
          <a:extLst>
            <a:ext uri="{FF2B5EF4-FFF2-40B4-BE49-F238E27FC236}">
              <a16:creationId xmlns:a16="http://schemas.microsoft.com/office/drawing/2014/main" id="{99001B79-B09E-4B56-A6C2-2DC098AC3311}"/>
            </a:ext>
          </a:extLst>
        </xdr:cNvPr>
        <xdr:cNvSpPr txBox="1"/>
      </xdr:nvSpPr>
      <xdr:spPr>
        <a:xfrm>
          <a:off x="7143750" y="0"/>
          <a:ext cx="2314575" cy="828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Datagrunnlag</a:t>
          </a:r>
        </a:p>
      </xdr:txBody>
    </xdr:sp>
    <xdr:clientData/>
  </xdr:twoCellAnchor>
  <xdr:twoCellAnchor editAs="oneCell">
    <xdr:from>
      <xdr:col>0</xdr:col>
      <xdr:colOff>417829</xdr:colOff>
      <xdr:row>0</xdr:row>
      <xdr:rowOff>248139</xdr:rowOff>
    </xdr:from>
    <xdr:to>
      <xdr:col>0</xdr:col>
      <xdr:colOff>855034</xdr:colOff>
      <xdr:row>0</xdr:row>
      <xdr:rowOff>631224</xdr:rowOff>
    </xdr:to>
    <xdr:pic>
      <xdr:nvPicPr>
        <xdr:cNvPr id="69" name="Grafikk 11">
          <a:hlinkClick xmlns:r="http://schemas.openxmlformats.org/officeDocument/2006/relationships" r:id="rId29"/>
          <a:extLst>
            <a:ext uri="{FF2B5EF4-FFF2-40B4-BE49-F238E27FC236}">
              <a16:creationId xmlns:a16="http://schemas.microsoft.com/office/drawing/2014/main" id="{D68470AF-493D-4BF8-A0C0-6FC80E949B6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0">
          <a:extLst>
            <a:ext uri="{96DAC541-7B7A-43D3-8B79-37D633B846F1}">
              <asvg:svgBlip xmlns:asvg="http://schemas.microsoft.com/office/drawing/2016/SVG/main" r:embed="rId31"/>
            </a:ext>
          </a:extLst>
        </a:blip>
        <a:stretch>
          <a:fillRect/>
        </a:stretch>
      </xdr:blipFill>
      <xdr:spPr>
        <a:xfrm>
          <a:off x="419100" y="247650"/>
          <a:ext cx="438150" cy="381000"/>
        </a:xfrm>
        <a:prstGeom prst="rect">
          <a:avLst/>
        </a:prstGeom>
      </xdr:spPr>
    </xdr:pic>
    <xdr:clientData/>
  </xdr:twoCellAnchor>
  <xdr:twoCellAnchor>
    <xdr:from>
      <xdr:col>1</xdr:col>
      <xdr:colOff>512446</xdr:colOff>
      <xdr:row>51</xdr:row>
      <xdr:rowOff>101596</xdr:rowOff>
    </xdr:from>
    <xdr:to>
      <xdr:col>1</xdr:col>
      <xdr:colOff>4494984</xdr:colOff>
      <xdr:row>65</xdr:row>
      <xdr:rowOff>33020</xdr:rowOff>
    </xdr:to>
    <xdr:sp macro="" textlink="$B$41">
      <xdr:nvSpPr>
        <xdr:cNvPr id="2" name="TextBox 26">
          <a:extLst>
            <a:ext uri="{FF2B5EF4-FFF2-40B4-BE49-F238E27FC236}">
              <a16:creationId xmlns:a16="http://schemas.microsoft.com/office/drawing/2014/main" id="{9DB156BE-9740-4E46-8D62-8B6BC639CB72}"/>
            </a:ext>
          </a:extLst>
        </xdr:cNvPr>
        <xdr:cNvSpPr txBox="1"/>
      </xdr:nvSpPr>
      <xdr:spPr>
        <a:xfrm>
          <a:off x="1524000" y="24450675"/>
          <a:ext cx="3981450" cy="26003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fld id="{2ECFB4D8-E6E5-4D94-BCCA-B4D0CED95CA2}" type="TxLink">
            <a:rPr lang="en-US" sz="4000" b="1" i="0" u="none" kern="1200" baseline="0">
              <a:solidFill>
                <a:srgbClr val="FFFFFF"/>
              </a:solidFill>
              <a:latin typeface="Source Serif 4"/>
              <a:ea typeface="Source Serif 4"/>
            </a:rPr>
            <a:pPr algn="l"/>
            <a:t>Fotavtrykk, per tilsett per år [kg CO2-ekv]</a:t>
          </a:fld>
          <a:endParaRPr lang="nb-NO" sz="4000" kern="1200">
            <a:solidFill>
              <a:schemeClr val="bg1"/>
            </a:solidFill>
            <a:latin typeface="+mj-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1631245</xdr:colOff>
      <xdr:row>18</xdr:row>
      <xdr:rowOff>546100</xdr:rowOff>
    </xdr:from>
    <xdr:to>
      <xdr:col>10</xdr:col>
      <xdr:colOff>939800</xdr:colOff>
      <xdr:row>30</xdr:row>
      <xdr:rowOff>596900</xdr:rowOff>
    </xdr:to>
    <xdr:sp macro="" textlink="">
      <xdr:nvSpPr>
        <xdr:cNvPr id="2" name="Avrundet rektangel 31">
          <a:extLst>
            <a:ext uri="{FF2B5EF4-FFF2-40B4-BE49-F238E27FC236}">
              <a16:creationId xmlns:a16="http://schemas.microsoft.com/office/drawing/2014/main" id="{D0573E8F-B681-4794-AC42-9622386AB36C}"/>
            </a:ext>
            <a:ext uri="{C183D7F6-B498-43B3-948B-1728B52AA6E4}">
              <adec:decorative xmlns:adec="http://schemas.microsoft.com/office/drawing/2017/decorative" val="1"/>
            </a:ext>
          </a:extLst>
        </xdr:cNvPr>
        <xdr:cNvSpPr/>
      </xdr:nvSpPr>
      <xdr:spPr>
        <a:xfrm>
          <a:off x="9105900" y="6105525"/>
          <a:ext cx="12915900" cy="4972050"/>
        </a:xfrm>
        <a:prstGeom prst="roundRect">
          <a:avLst>
            <a:gd name="adj" fmla="val 8145"/>
          </a:avLst>
        </a:prstGeom>
        <a:solidFill>
          <a:schemeClr val="tx1">
            <a:lumMod val="50000"/>
            <a:lumOff val="50000"/>
            <a:alpha val="6487"/>
          </a:schemeClr>
        </a:solidFill>
        <a:ln>
          <a:solidFill>
            <a:schemeClr val="bg2">
              <a:lumMod val="50000"/>
              <a:alpha val="9335"/>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clientData/>
  </xdr:twoCellAnchor>
  <xdr:twoCellAnchor>
    <xdr:from>
      <xdr:col>0</xdr:col>
      <xdr:colOff>1239694</xdr:colOff>
      <xdr:row>34</xdr:row>
      <xdr:rowOff>0</xdr:rowOff>
    </xdr:from>
    <xdr:to>
      <xdr:col>10</xdr:col>
      <xdr:colOff>279400</xdr:colOff>
      <xdr:row>34</xdr:row>
      <xdr:rowOff>0</xdr:rowOff>
    </xdr:to>
    <xdr:sp macro="" textlink="">
      <xdr:nvSpPr>
        <xdr:cNvPr id="3" name="Avrundet rektangel 31">
          <a:extLst>
            <a:ext uri="{FF2B5EF4-FFF2-40B4-BE49-F238E27FC236}">
              <a16:creationId xmlns:a16="http://schemas.microsoft.com/office/drawing/2014/main" id="{3D8FD011-AC5B-487D-BDA6-F94ABD1B8F69}"/>
            </a:ext>
            <a:ext uri="{C183D7F6-B498-43B3-948B-1728B52AA6E4}">
              <adec:decorative xmlns:adec="http://schemas.microsoft.com/office/drawing/2017/decorative" val="1"/>
            </a:ext>
          </a:extLst>
        </xdr:cNvPr>
        <xdr:cNvSpPr/>
      </xdr:nvSpPr>
      <xdr:spPr>
        <a:xfrm>
          <a:off x="1009650" y="12439650"/>
          <a:ext cx="20354925" cy="0"/>
        </a:xfrm>
        <a:prstGeom prst="roundRect">
          <a:avLst>
            <a:gd name="adj" fmla="val 8145"/>
          </a:avLst>
        </a:prstGeom>
        <a:solidFill>
          <a:srgbClr val="E5F7F2">
            <a:alpha val="3000"/>
          </a:srgbClr>
        </a:solidFill>
        <a:ln>
          <a:solidFill>
            <a:schemeClr val="bg1">
              <a:alpha val="4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clientData/>
  </xdr:twoCellAnchor>
  <xdr:twoCellAnchor>
    <xdr:from>
      <xdr:col>0</xdr:col>
      <xdr:colOff>1221105</xdr:colOff>
      <xdr:row>6</xdr:row>
      <xdr:rowOff>140891</xdr:rowOff>
    </xdr:from>
    <xdr:to>
      <xdr:col>15</xdr:col>
      <xdr:colOff>1487805</xdr:colOff>
      <xdr:row>11</xdr:row>
      <xdr:rowOff>120430</xdr:rowOff>
    </xdr:to>
    <xdr:sp macro="" textlink="">
      <xdr:nvSpPr>
        <xdr:cNvPr id="4" name="TekstSylinder 3">
          <a:extLst>
            <a:ext uri="{FF2B5EF4-FFF2-40B4-BE49-F238E27FC236}">
              <a16:creationId xmlns:a16="http://schemas.microsoft.com/office/drawing/2014/main" id="{6E8BA1F3-BF70-47FC-84E2-F0196BD71432}"/>
            </a:ext>
          </a:extLst>
        </xdr:cNvPr>
        <xdr:cNvSpPr txBox="1"/>
      </xdr:nvSpPr>
      <xdr:spPr>
        <a:xfrm>
          <a:off x="1009650" y="1924050"/>
          <a:ext cx="32223075" cy="93345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800" b="1" i="0" u="none" baseline="0">
              <a:solidFill>
                <a:srgbClr val="00446D"/>
              </a:solidFill>
              <a:latin typeface="Source Sans Pro"/>
              <a:ea typeface="Source Sans Pro"/>
            </a:rPr>
            <a:t>Klimatiltak</a:t>
          </a:r>
        </a:p>
      </xdr:txBody>
    </xdr:sp>
    <xdr:clientData/>
  </xdr:twoCellAnchor>
  <xdr:twoCellAnchor>
    <xdr:from>
      <xdr:col>0</xdr:col>
      <xdr:colOff>1221105</xdr:colOff>
      <xdr:row>4</xdr:row>
      <xdr:rowOff>180975</xdr:rowOff>
    </xdr:from>
    <xdr:to>
      <xdr:col>15</xdr:col>
      <xdr:colOff>1317625</xdr:colOff>
      <xdr:row>8</xdr:row>
      <xdr:rowOff>149225</xdr:rowOff>
    </xdr:to>
    <xdr:sp macro="" textlink="">
      <xdr:nvSpPr>
        <xdr:cNvPr id="5" name="TekstSylinder 4">
          <a:extLst>
            <a:ext uri="{FF2B5EF4-FFF2-40B4-BE49-F238E27FC236}">
              <a16:creationId xmlns:a16="http://schemas.microsoft.com/office/drawing/2014/main" id="{FA0D4D1F-1EF1-4CFE-9601-5FAAC6209109}"/>
            </a:ext>
          </a:extLst>
        </xdr:cNvPr>
        <xdr:cNvSpPr txBox="1"/>
      </xdr:nvSpPr>
      <xdr:spPr>
        <a:xfrm>
          <a:off x="1009650" y="1581150"/>
          <a:ext cx="32051625"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Effektkalkulator for IKT-utstyr</a:t>
          </a:r>
        </a:p>
      </xdr:txBody>
    </xdr:sp>
    <xdr:clientData/>
  </xdr:twoCellAnchor>
  <xdr:twoCellAnchor>
    <xdr:from>
      <xdr:col>0</xdr:col>
      <xdr:colOff>1221105</xdr:colOff>
      <xdr:row>11</xdr:row>
      <xdr:rowOff>97320</xdr:rowOff>
    </xdr:from>
    <xdr:to>
      <xdr:col>15</xdr:col>
      <xdr:colOff>1329055</xdr:colOff>
      <xdr:row>15</xdr:row>
      <xdr:rowOff>65570</xdr:rowOff>
    </xdr:to>
    <xdr:sp macro="" textlink="">
      <xdr:nvSpPr>
        <xdr:cNvPr id="6" name="TekstSylinder 5">
          <a:extLst>
            <a:ext uri="{FF2B5EF4-FFF2-40B4-BE49-F238E27FC236}">
              <a16:creationId xmlns:a16="http://schemas.microsoft.com/office/drawing/2014/main" id="{DEA412E4-E125-41B7-888C-DB0840B080D9}"/>
            </a:ext>
          </a:extLst>
        </xdr:cNvPr>
        <xdr:cNvSpPr txBox="1"/>
      </xdr:nvSpPr>
      <xdr:spPr>
        <a:xfrm>
          <a:off x="1009650" y="2828925"/>
          <a:ext cx="32070675"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400" b="0" i="0" u="none" baseline="0">
              <a:solidFill>
                <a:srgbClr val="00446D"/>
              </a:solidFill>
              <a:latin typeface="Source Sans Pro"/>
              <a:ea typeface="Source Sans Pro"/>
            </a:rPr>
            <a:t>Sjå effekten av ulike tiltak for å redusere klimafotavtrykket frå IKT-utstyr. </a:t>
          </a:r>
          <a:endParaRPr lang="nb-NO" sz="2400" b="0">
            <a:solidFill>
              <a:schemeClr val="accent6">
                <a:lumMod val="75000"/>
              </a:schemeClr>
            </a:solidFill>
          </a:endParaRPr>
        </a:p>
      </xdr:txBody>
    </xdr:sp>
    <xdr:clientData/>
  </xdr:twoCellAnchor>
  <xdr:twoCellAnchor>
    <xdr:from>
      <xdr:col>0</xdr:col>
      <xdr:colOff>1124135</xdr:colOff>
      <xdr:row>34</xdr:row>
      <xdr:rowOff>0</xdr:rowOff>
    </xdr:from>
    <xdr:to>
      <xdr:col>10</xdr:col>
      <xdr:colOff>384401</xdr:colOff>
      <xdr:row>34</xdr:row>
      <xdr:rowOff>0</xdr:rowOff>
    </xdr:to>
    <xdr:grpSp>
      <xdr:nvGrpSpPr>
        <xdr:cNvPr id="7" name="Gruppe 32">
          <a:extLst>
            <a:ext uri="{FF2B5EF4-FFF2-40B4-BE49-F238E27FC236}">
              <a16:creationId xmlns:a16="http://schemas.microsoft.com/office/drawing/2014/main" id="{E070B451-C12F-4F67-8181-C58C64CAA41A}"/>
            </a:ext>
            <a:ext uri="{C183D7F6-B498-43B3-948B-1728B52AA6E4}">
              <adec:decorative xmlns:adec="http://schemas.microsoft.com/office/drawing/2017/decorative" val="1"/>
            </a:ext>
          </a:extLst>
        </xdr:cNvPr>
        <xdr:cNvGrpSpPr>
          <a:grpSpLocks/>
        </xdr:cNvGrpSpPr>
      </xdr:nvGrpSpPr>
      <xdr:grpSpPr>
        <a:xfrm>
          <a:off x="1034600" y="12176125"/>
          <a:ext cx="21019176" cy="0"/>
          <a:chOff x="1426805" y="16872452"/>
          <a:chExt cx="9237183" cy="5348678"/>
        </a:xfrm>
      </xdr:grpSpPr>
      <xdr:sp macro="" textlink="">
        <xdr:nvSpPr>
          <xdr:cNvPr id="8" name="Avrundet rektangel 31">
            <a:extLst>
              <a:ext uri="{FF2B5EF4-FFF2-40B4-BE49-F238E27FC236}">
                <a16:creationId xmlns:a16="http://schemas.microsoft.com/office/drawing/2014/main" id="{D0CD64F3-C96A-D844-DA83-39301A8087E4}"/>
              </a:ext>
            </a:extLst>
          </xdr:cNvPr>
          <xdr:cNvSpPr/>
        </xdr:nvSpPr>
        <xdr:spPr>
          <a:xfrm>
            <a:off x="1426805" y="16886770"/>
            <a:ext cx="9237183" cy="5069843"/>
          </a:xfrm>
          <a:prstGeom prst="roundRect">
            <a:avLst>
              <a:gd name="adj" fmla="val 8145"/>
            </a:avLst>
          </a:prstGeom>
          <a:solidFill>
            <a:srgbClr val="E5F7F2">
              <a:alpha val="3000"/>
            </a:srgbClr>
          </a:solidFill>
          <a:ln>
            <a:solidFill>
              <a:schemeClr val="bg1">
                <a:alpha val="4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graphicFrame macro="">
        <xdr:nvGraphicFramePr>
          <xdr:cNvPr id="9" name="Chart 1">
            <a:extLst>
              <a:ext uri="{FF2B5EF4-FFF2-40B4-BE49-F238E27FC236}">
                <a16:creationId xmlns:a16="http://schemas.microsoft.com/office/drawing/2014/main" id="{63E6814F-5D03-36E1-5B14-0DF6C11A989E}"/>
              </a:ext>
            </a:extLst>
          </xdr:cNvPr>
          <xdr:cNvGraphicFramePr/>
        </xdr:nvGraphicFramePr>
        <xdr:xfrm>
          <a:off x="1596387" y="16872452"/>
          <a:ext cx="9004786" cy="534867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0</xdr:col>
      <xdr:colOff>1068880</xdr:colOff>
      <xdr:row>17</xdr:row>
      <xdr:rowOff>143498</xdr:rowOff>
    </xdr:from>
    <xdr:to>
      <xdr:col>6</xdr:col>
      <xdr:colOff>342900</xdr:colOff>
      <xdr:row>17</xdr:row>
      <xdr:rowOff>1003300</xdr:rowOff>
    </xdr:to>
    <xdr:sp macro="" textlink="" fLocksText="0">
      <xdr:nvSpPr>
        <xdr:cNvPr id="10" name="TekstSylinder 9">
          <a:extLst>
            <a:ext uri="{FF2B5EF4-FFF2-40B4-BE49-F238E27FC236}">
              <a16:creationId xmlns:a16="http://schemas.microsoft.com/office/drawing/2014/main" id="{499F6974-5CD4-4610-8134-2C335A8C4F70}"/>
            </a:ext>
          </a:extLst>
        </xdr:cNvPr>
        <xdr:cNvSpPr txBox="1"/>
      </xdr:nvSpPr>
      <xdr:spPr>
        <a:xfrm>
          <a:off x="1009650" y="4400550"/>
          <a:ext cx="14754225" cy="85725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indent="0" algn="l"/>
          <a:r>
            <a:rPr lang="nb-NO" sz="4000" b="1" i="0" u="none" baseline="0">
              <a:solidFill>
                <a:srgbClr val="00446D"/>
              </a:solidFill>
              <a:effectLst/>
              <a:latin typeface="Source Sans Pro"/>
              <a:ea typeface="Source Sans Pro"/>
            </a:rPr>
            <a:t>Ønskjer du å vite kor mykje ulike tiltak monnar? </a:t>
          </a:r>
        </a:p>
      </xdr:txBody>
    </xdr:sp>
    <xdr:clientData/>
  </xdr:twoCellAnchor>
  <xdr:twoCellAnchor>
    <xdr:from>
      <xdr:col>0</xdr:col>
      <xdr:colOff>840104</xdr:colOff>
      <xdr:row>30</xdr:row>
      <xdr:rowOff>1120140</xdr:rowOff>
    </xdr:from>
    <xdr:to>
      <xdr:col>10</xdr:col>
      <xdr:colOff>1084728</xdr:colOff>
      <xdr:row>55</xdr:row>
      <xdr:rowOff>53340</xdr:rowOff>
    </xdr:to>
    <xdr:grpSp>
      <xdr:nvGrpSpPr>
        <xdr:cNvPr id="78" name="Gruppe 77">
          <a:extLst>
            <a:ext uri="{FF2B5EF4-FFF2-40B4-BE49-F238E27FC236}">
              <a16:creationId xmlns:a16="http://schemas.microsoft.com/office/drawing/2014/main" id="{C39718E5-C994-9D23-4B83-E62E49F1081F}"/>
            </a:ext>
            <a:ext uri="{C183D7F6-B498-43B3-948B-1728B52AA6E4}">
              <adec:decorative xmlns:adec="http://schemas.microsoft.com/office/drawing/2017/decorative" val="1"/>
            </a:ext>
          </a:extLst>
        </xdr:cNvPr>
        <xdr:cNvGrpSpPr>
          <a:grpSpLocks/>
        </xdr:cNvGrpSpPr>
      </xdr:nvGrpSpPr>
      <xdr:grpSpPr>
        <a:xfrm>
          <a:off x="840104" y="11331575"/>
          <a:ext cx="21917809" cy="6569075"/>
          <a:chOff x="840104" y="11125200"/>
          <a:chExt cx="21532999" cy="6188075"/>
        </a:xfrm>
      </xdr:grpSpPr>
      <xdr:grpSp>
        <xdr:nvGrpSpPr>
          <xdr:cNvPr id="56" name="Gruppe 55">
            <a:extLst>
              <a:ext uri="{FF2B5EF4-FFF2-40B4-BE49-F238E27FC236}">
                <a16:creationId xmlns:a16="http://schemas.microsoft.com/office/drawing/2014/main" id="{4A543B39-3C88-4AF7-94E0-5408285A82A5}"/>
              </a:ext>
            </a:extLst>
          </xdr:cNvPr>
          <xdr:cNvGrpSpPr>
            <a:grpSpLocks/>
          </xdr:cNvGrpSpPr>
        </xdr:nvGrpSpPr>
        <xdr:grpSpPr>
          <a:xfrm>
            <a:off x="840104" y="11125200"/>
            <a:ext cx="21532999" cy="6188075"/>
            <a:chOff x="715009" y="10995712"/>
            <a:chExt cx="21569193" cy="4966402"/>
          </a:xfrm>
        </xdr:grpSpPr>
        <xdr:grpSp>
          <xdr:nvGrpSpPr>
            <xdr:cNvPr id="57" name="Gruppe 39">
              <a:extLst>
                <a:ext uri="{FF2B5EF4-FFF2-40B4-BE49-F238E27FC236}">
                  <a16:creationId xmlns:a16="http://schemas.microsoft.com/office/drawing/2014/main" id="{24EA0F9B-493E-E771-46F1-69AB54111EDB}"/>
                </a:ext>
              </a:extLst>
            </xdr:cNvPr>
            <xdr:cNvGrpSpPr>
              <a:grpSpLocks/>
            </xdr:cNvGrpSpPr>
          </xdr:nvGrpSpPr>
          <xdr:grpSpPr>
            <a:xfrm>
              <a:off x="715009" y="10995712"/>
              <a:ext cx="21569193" cy="4966402"/>
              <a:chOff x="4738599" y="7890934"/>
              <a:chExt cx="20987615" cy="4664992"/>
            </a:xfrm>
          </xdr:grpSpPr>
          <xdr:grpSp>
            <xdr:nvGrpSpPr>
              <xdr:cNvPr id="62" name="Gruppe 38">
                <a:extLst>
                  <a:ext uri="{FF2B5EF4-FFF2-40B4-BE49-F238E27FC236}">
                    <a16:creationId xmlns:a16="http://schemas.microsoft.com/office/drawing/2014/main" id="{14B52BE4-F1AA-D15A-8567-C6D749B6311C}"/>
                  </a:ext>
                </a:extLst>
              </xdr:cNvPr>
              <xdr:cNvGrpSpPr>
                <a:grpSpLocks/>
              </xdr:cNvGrpSpPr>
            </xdr:nvGrpSpPr>
            <xdr:grpSpPr>
              <a:xfrm>
                <a:off x="4738599" y="7890934"/>
                <a:ext cx="20987615" cy="4664992"/>
                <a:chOff x="708466" y="7653867"/>
                <a:chExt cx="20987615" cy="4664992"/>
              </a:xfrm>
            </xdr:grpSpPr>
            <xdr:sp macro="" textlink="">
              <xdr:nvSpPr>
                <xdr:cNvPr id="64" name="Avrundet rektangel 35">
                  <a:extLst>
                    <a:ext uri="{FF2B5EF4-FFF2-40B4-BE49-F238E27FC236}">
                      <a16:creationId xmlns:a16="http://schemas.microsoft.com/office/drawing/2014/main" id="{5C36C9E6-F0C2-A62A-1CD5-097411681651}"/>
                    </a:ext>
                  </a:extLst>
                </xdr:cNvPr>
                <xdr:cNvSpPr/>
              </xdr:nvSpPr>
              <xdr:spPr>
                <a:xfrm>
                  <a:off x="708466" y="7653867"/>
                  <a:ext cx="20987615" cy="4664992"/>
                </a:xfrm>
                <a:prstGeom prst="roundRect">
                  <a:avLst>
                    <a:gd name="adj" fmla="val 12041"/>
                  </a:avLst>
                </a:prstGeom>
                <a:solidFill>
                  <a:schemeClr val="bg2">
                    <a:alpha val="40808"/>
                  </a:schemeClr>
                </a:solidFill>
                <a:ln>
                  <a:solidFill>
                    <a:schemeClr val="bg2">
                      <a:alpha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65" name="Avrundet rektangel 21">
                  <a:extLst>
                    <a:ext uri="{FF2B5EF4-FFF2-40B4-BE49-F238E27FC236}">
                      <a16:creationId xmlns:a16="http://schemas.microsoft.com/office/drawing/2014/main" id="{485510BF-666C-2EFA-FFC4-CEBBAD6D8497}"/>
                    </a:ext>
                  </a:extLst>
                </xdr:cNvPr>
                <xdr:cNvSpPr/>
              </xdr:nvSpPr>
              <xdr:spPr>
                <a:xfrm>
                  <a:off x="1020125" y="7887901"/>
                  <a:ext cx="2675467" cy="9990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400" b="1" i="0" u="none" baseline="0" dirty="0" err="1">
                      <a:solidFill>
                        <a:srgbClr val="002E49"/>
                      </a:solidFill>
                      <a:latin typeface="Source Serif 4"/>
                      <a:ea typeface="Source Serif 4"/>
                    </a:rPr>
                    <a:t>Tiltak</a:t>
                  </a:r>
                </a:p>
              </xdr:txBody>
            </xdr:sp>
            <xdr:sp macro="" textlink="">
              <xdr:nvSpPr>
                <xdr:cNvPr id="66" name="Avrundet rektangel 22">
                  <a:extLst>
                    <a:ext uri="{FF2B5EF4-FFF2-40B4-BE49-F238E27FC236}">
                      <a16:creationId xmlns:a16="http://schemas.microsoft.com/office/drawing/2014/main" id="{0D9E9980-1912-5D51-A087-19B7CF6FCD32}"/>
                    </a:ext>
                  </a:extLst>
                </xdr:cNvPr>
                <xdr:cNvSpPr/>
              </xdr:nvSpPr>
              <xdr:spPr>
                <a:xfrm>
                  <a:off x="4744807" y="7887901"/>
                  <a:ext cx="2675467" cy="9990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400" b="1" i="0" u="none" baseline="0" dirty="0" err="1">
                      <a:solidFill>
                        <a:srgbClr val="002E49"/>
                      </a:solidFill>
                      <a:latin typeface="Source Serif 4"/>
                      <a:ea typeface="Source Serif 4"/>
                    </a:rPr>
                    <a:t>Skildring</a:t>
                  </a:r>
                </a:p>
              </xdr:txBody>
            </xdr:sp>
            <xdr:grpSp>
              <xdr:nvGrpSpPr>
                <xdr:cNvPr id="67" name="Gruppe 36">
                  <a:extLst>
                    <a:ext uri="{FF2B5EF4-FFF2-40B4-BE49-F238E27FC236}">
                      <a16:creationId xmlns:a16="http://schemas.microsoft.com/office/drawing/2014/main" id="{CF1E96AF-B8D4-C7D6-B6F5-E9575CD8079D}"/>
                    </a:ext>
                  </a:extLst>
                </xdr:cNvPr>
                <xdr:cNvGrpSpPr>
                  <a:grpSpLocks/>
                </xdr:cNvGrpSpPr>
              </xdr:nvGrpSpPr>
              <xdr:grpSpPr>
                <a:xfrm>
                  <a:off x="1037058" y="8504767"/>
                  <a:ext cx="3509378" cy="2768312"/>
                  <a:chOff x="1037058" y="8504767"/>
                  <a:chExt cx="3509378" cy="2768312"/>
                </a:xfrm>
              </xdr:grpSpPr>
              <xdr:sp macro="" textlink="" fLocksText="0">
                <xdr:nvSpPr>
                  <xdr:cNvPr id="74" name="Avrundet rektangel 23">
                    <a:extLst>
                      <a:ext uri="{FF2B5EF4-FFF2-40B4-BE49-F238E27FC236}">
                        <a16:creationId xmlns:a16="http://schemas.microsoft.com/office/drawing/2014/main" id="{79EEED2E-C1D0-230E-F9B7-8EA8B6BBFABD}"/>
                      </a:ext>
                    </a:extLst>
                  </xdr:cNvPr>
                  <xdr:cNvSpPr/>
                </xdr:nvSpPr>
                <xdr:spPr>
                  <a:xfrm>
                    <a:off x="1037059" y="8504767"/>
                    <a:ext cx="3507934"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Kjøpe nytt (ingen tiltak)</a:t>
                    </a:r>
                  </a:p>
                </xdr:txBody>
              </xdr:sp>
              <xdr:sp macro="" textlink="" fLocksText="0">
                <xdr:nvSpPr>
                  <xdr:cNvPr id="75" name="Avrundet rektangel 27">
                    <a:extLst>
                      <a:ext uri="{FF2B5EF4-FFF2-40B4-BE49-F238E27FC236}">
                        <a16:creationId xmlns:a16="http://schemas.microsoft.com/office/drawing/2014/main" id="{659D9BB0-724E-0CFD-EDB6-25B6DE7313F2}"/>
                      </a:ext>
                    </a:extLst>
                  </xdr:cNvPr>
                  <xdr:cNvSpPr/>
                </xdr:nvSpPr>
                <xdr:spPr>
                  <a:xfrm>
                    <a:off x="1037058" y="9224434"/>
                    <a:ext cx="3509378"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Kjøpe nytt med utvida garanti</a:t>
                    </a:r>
                  </a:p>
                </xdr:txBody>
              </xdr:sp>
              <xdr:sp macro="" textlink="" fLocksText="0">
                <xdr:nvSpPr>
                  <xdr:cNvPr id="76" name="Avrundet rektangel 29">
                    <a:extLst>
                      <a:ext uri="{FF2B5EF4-FFF2-40B4-BE49-F238E27FC236}">
                        <a16:creationId xmlns:a16="http://schemas.microsoft.com/office/drawing/2014/main" id="{1AF5F54A-AB0C-4B1F-8C25-0D66573F7BA6}"/>
                      </a:ext>
                    </a:extLst>
                  </xdr:cNvPr>
                  <xdr:cNvSpPr/>
                </xdr:nvSpPr>
                <xdr:spPr>
                  <a:xfrm>
                    <a:off x="1037058" y="9986374"/>
                    <a:ext cx="2882085"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Kjøpe brukt</a:t>
                    </a:r>
                  </a:p>
                </xdr:txBody>
              </xdr:sp>
              <xdr:sp macro="" textlink="" fLocksText="0">
                <xdr:nvSpPr>
                  <xdr:cNvPr id="77" name="Avrundet rektangel 31">
                    <a:extLst>
                      <a:ext uri="{FF2B5EF4-FFF2-40B4-BE49-F238E27FC236}">
                        <a16:creationId xmlns:a16="http://schemas.microsoft.com/office/drawing/2014/main" id="{75A6AB6E-5596-AB62-DBB2-DA2AEBA1D2F4}"/>
                      </a:ext>
                    </a:extLst>
                  </xdr:cNvPr>
                  <xdr:cNvSpPr/>
                </xdr:nvSpPr>
                <xdr:spPr>
                  <a:xfrm>
                    <a:off x="1037058" y="10629613"/>
                    <a:ext cx="2882085"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Reparasjon</a:t>
                    </a:r>
                  </a:p>
                </xdr:txBody>
              </xdr:sp>
            </xdr:grpSp>
            <xdr:grpSp>
              <xdr:nvGrpSpPr>
                <xdr:cNvPr id="68" name="Gruppe 37">
                  <a:extLst>
                    <a:ext uri="{FF2B5EF4-FFF2-40B4-BE49-F238E27FC236}">
                      <a16:creationId xmlns:a16="http://schemas.microsoft.com/office/drawing/2014/main" id="{DE00EF0A-D5EB-9C75-3A4B-E5BCB63618D6}"/>
                    </a:ext>
                  </a:extLst>
                </xdr:cNvPr>
                <xdr:cNvGrpSpPr>
                  <a:grpSpLocks/>
                </xdr:cNvGrpSpPr>
              </xdr:nvGrpSpPr>
              <xdr:grpSpPr>
                <a:xfrm>
                  <a:off x="4795083" y="8505503"/>
                  <a:ext cx="14022863" cy="3447557"/>
                  <a:chOff x="4795083" y="8505503"/>
                  <a:chExt cx="14022863" cy="3447557"/>
                </a:xfrm>
              </xdr:grpSpPr>
              <xdr:sp macro="" textlink="" fLocksText="0">
                <xdr:nvSpPr>
                  <xdr:cNvPr id="69" name="Avrundet rektangel 24">
                    <a:extLst>
                      <a:ext uri="{FF2B5EF4-FFF2-40B4-BE49-F238E27FC236}">
                        <a16:creationId xmlns:a16="http://schemas.microsoft.com/office/drawing/2014/main" id="{BB9B95F5-3586-7A54-C3C8-858D0D39B524}"/>
                      </a:ext>
                    </a:extLst>
                  </xdr:cNvPr>
                  <xdr:cNvSpPr/>
                </xdr:nvSpPr>
                <xdr:spPr>
                  <a:xfrm>
                    <a:off x="4795083" y="8505503"/>
                    <a:ext cx="9719734"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IKT-utstyret blir kjøpt nytt. Det er rekna med ei gjennomsnittleg levetid per eining. </a:t>
                    </a:r>
                    <a:endParaRPr lang="nb-NO" sz="2000" b="0" dirty="0" err="1">
                      <a:solidFill>
                        <a:schemeClr val="accent6">
                          <a:lumMod val="50000"/>
                        </a:schemeClr>
                      </a:solidFill>
                    </a:endParaRPr>
                  </a:p>
                </xdr:txBody>
              </xdr:sp>
              <xdr:sp macro="" textlink="" fLocksText="0">
                <xdr:nvSpPr>
                  <xdr:cNvPr id="70" name="Avrundet rektangel 28">
                    <a:extLst>
                      <a:ext uri="{FF2B5EF4-FFF2-40B4-BE49-F238E27FC236}">
                        <a16:creationId xmlns:a16="http://schemas.microsoft.com/office/drawing/2014/main" id="{B43D832A-8DEF-50D7-D12B-9149D609C6AA}"/>
                      </a:ext>
                    </a:extLst>
                  </xdr:cNvPr>
                  <xdr:cNvSpPr/>
                </xdr:nvSpPr>
                <xdr:spPr>
                  <a:xfrm>
                    <a:off x="4795083" y="9186220"/>
                    <a:ext cx="14022863"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IKT-utstyret blir kjøpt nytt, men med utvida garantitid i forhold til standard. Det er rekna med at levetida til eininga aukar med 1 år i forhold til gjennomsnitt. </a:t>
                    </a:r>
                  </a:p>
                </xdr:txBody>
              </xdr:sp>
              <xdr:sp macro="" textlink="" fLocksText="0">
                <xdr:nvSpPr>
                  <xdr:cNvPr id="71" name="Avrundet rektangel 30">
                    <a:extLst>
                      <a:ext uri="{FF2B5EF4-FFF2-40B4-BE49-F238E27FC236}">
                        <a16:creationId xmlns:a16="http://schemas.microsoft.com/office/drawing/2014/main" id="{87F82068-37A7-EF1A-9A53-ABC8C216B111}"/>
                      </a:ext>
                    </a:extLst>
                  </xdr:cNvPr>
                  <xdr:cNvSpPr/>
                </xdr:nvSpPr>
                <xdr:spPr>
                  <a:xfrm>
                    <a:off x="4795083" y="9986375"/>
                    <a:ext cx="13201442" cy="724877"/>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IKT-utstyret blir kjøpt brukt / refurbished gjennom ein forhandlar. Det er rekna med at levetida til eininga er 1 år kortare enn ei tilsvarande, ny eining, men at fotavtrykket er langt lågare fordi utstyret alt er produsert.</a:t>
                    </a:r>
                    <a:endParaRPr lang="nb-NO" sz="2000" b="0" dirty="0" err="1">
                      <a:solidFill>
                        <a:schemeClr val="accent6">
                          <a:lumMod val="50000"/>
                        </a:schemeClr>
                      </a:solidFill>
                    </a:endParaRPr>
                  </a:p>
                </xdr:txBody>
              </xdr:sp>
              <xdr:sp macro="" textlink="" fLocksText="0">
                <xdr:nvSpPr>
                  <xdr:cNvPr id="72" name="Avrundet rektangel 32">
                    <a:extLst>
                      <a:ext uri="{FF2B5EF4-FFF2-40B4-BE49-F238E27FC236}">
                        <a16:creationId xmlns:a16="http://schemas.microsoft.com/office/drawing/2014/main" id="{E14E0935-8445-1496-54E2-7C962CF39D5E}"/>
                      </a:ext>
                    </a:extLst>
                  </xdr:cNvPr>
                  <xdr:cNvSpPr/>
                </xdr:nvSpPr>
                <xdr:spPr>
                  <a:xfrm>
                    <a:off x="4795083" y="10629613"/>
                    <a:ext cx="13444704"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Det blir tilbydd reparasjon av det aktuelle produktet i løpet av levetida, framfor å kjøpe nytt. Fotavtrykket vil variere etter type reparasjon. Levetida blir redusert med 1,5 år.</a:t>
                    </a:r>
                    <a:endParaRPr lang="nb-NO" sz="2000" b="0" dirty="0" err="1">
                      <a:solidFill>
                        <a:schemeClr val="accent6">
                          <a:lumMod val="50000"/>
                        </a:schemeClr>
                      </a:solidFill>
                    </a:endParaRPr>
                  </a:p>
                </xdr:txBody>
              </xdr:sp>
              <xdr:sp macro="" textlink="" fLocksText="0">
                <xdr:nvSpPr>
                  <xdr:cNvPr id="73" name="Avrundet rektangel 34">
                    <a:extLst>
                      <a:ext uri="{FF2B5EF4-FFF2-40B4-BE49-F238E27FC236}">
                        <a16:creationId xmlns:a16="http://schemas.microsoft.com/office/drawing/2014/main" id="{BB3B65D4-FBAC-FE31-3DDF-17F4C0FE9EB1}"/>
                      </a:ext>
                    </a:extLst>
                  </xdr:cNvPr>
                  <xdr:cNvSpPr/>
                </xdr:nvSpPr>
                <xdr:spPr>
                  <a:xfrm>
                    <a:off x="4795083" y="11311066"/>
                    <a:ext cx="13847527" cy="641994"/>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ctr" anchorCtr="0">
                    <a:prstTxWarp prst="textNoShape">
                      <a:avLst/>
                    </a:prstTxWarp>
                    <a:noAutofit/>
                  </a:bodyPr>
                  <a:lstStyle/>
                  <a:p>
                    <a:pPr algn="l"/>
                    <a:r>
                      <a:rPr lang="nb-NO" sz="2000" b="0" i="0" u="none" baseline="0" dirty="0" err="1">
                        <a:solidFill>
                          <a:srgbClr val="002E49"/>
                        </a:solidFill>
                        <a:latin typeface="Source Sans Pro"/>
                        <a:ea typeface="Source Sans Pro"/>
                      </a:rPr>
                      <a:t>Utstyr som ikkje lenger er i bruk blir vidareformidla internt i verksemda, framfor å kjøpe nytt. Det er rekna med at levetida til eininga er 1 år kortare enn ei tilsvarande, ny eining, men klimafotavtrykket er null.</a:t>
                    </a:r>
                    <a:endParaRPr lang="nb-NO" sz="2000" b="0" dirty="0" err="1">
                      <a:solidFill>
                        <a:schemeClr val="accent6">
                          <a:lumMod val="50000"/>
                        </a:schemeClr>
                      </a:solidFill>
                    </a:endParaRPr>
                  </a:p>
                </xdr:txBody>
              </xdr:sp>
            </xdr:grpSp>
          </xdr:grpSp>
          <xdr:sp macro="" textlink="" fLocksText="0">
            <xdr:nvSpPr>
              <xdr:cNvPr id="63" name="Avrundet rektangel 33">
                <a:extLst>
                  <a:ext uri="{FF2B5EF4-FFF2-40B4-BE49-F238E27FC236}">
                    <a16:creationId xmlns:a16="http://schemas.microsoft.com/office/drawing/2014/main" id="{BEF2CFFA-CC87-8230-8BB8-C294AA823DEA}"/>
                  </a:ext>
                </a:extLst>
              </xdr:cNvPr>
              <xdr:cNvSpPr/>
            </xdr:nvSpPr>
            <xdr:spPr>
              <a:xfrm>
                <a:off x="5067191" y="11624563"/>
                <a:ext cx="2882086"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Intern ombruk</a:t>
                </a:r>
              </a:p>
            </xdr:txBody>
          </xdr:sp>
        </xdr:grpSp>
        <xdr:cxnSp macro="">
          <xdr:nvCxnSpPr>
            <xdr:cNvPr id="58" name="Rett linje 63">
              <a:extLst>
                <a:ext uri="{FF2B5EF4-FFF2-40B4-BE49-F238E27FC236}">
                  <a16:creationId xmlns:a16="http://schemas.microsoft.com/office/drawing/2014/main" id="{3A05037D-9DB3-BCF1-379D-E6D20489CEB8}"/>
                </a:ext>
              </a:extLst>
            </xdr:cNvPr>
            <xdr:cNvCxnSpPr/>
          </xdr:nvCxnSpPr>
          <xdr:spPr>
            <a:xfrm>
              <a:off x="1341506" y="12580843"/>
              <a:ext cx="19270735"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9" name="Rett linje 64">
              <a:extLst>
                <a:ext uri="{FF2B5EF4-FFF2-40B4-BE49-F238E27FC236}">
                  <a16:creationId xmlns:a16="http://schemas.microsoft.com/office/drawing/2014/main" id="{CACE9971-59F8-BF86-068D-421A46CC89A4}"/>
                </a:ext>
              </a:extLst>
            </xdr:cNvPr>
            <xdr:cNvCxnSpPr/>
          </xdr:nvCxnSpPr>
          <xdr:spPr>
            <a:xfrm>
              <a:off x="1341506" y="13532425"/>
              <a:ext cx="19232635"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0" name="Rett linje 65">
              <a:extLst>
                <a:ext uri="{FF2B5EF4-FFF2-40B4-BE49-F238E27FC236}">
                  <a16:creationId xmlns:a16="http://schemas.microsoft.com/office/drawing/2014/main" id="{A6E09800-E9F7-5CF1-882B-B5BE1C173B3F}"/>
                </a:ext>
              </a:extLst>
            </xdr:cNvPr>
            <xdr:cNvCxnSpPr/>
          </xdr:nvCxnSpPr>
          <xdr:spPr>
            <a:xfrm>
              <a:off x="1341506" y="14170004"/>
              <a:ext cx="19216125"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Rett linje 66">
              <a:extLst>
                <a:ext uri="{FF2B5EF4-FFF2-40B4-BE49-F238E27FC236}">
                  <a16:creationId xmlns:a16="http://schemas.microsoft.com/office/drawing/2014/main" id="{46375487-9178-839F-B8E1-DA88FE7D487E}"/>
                </a:ext>
              </a:extLst>
            </xdr:cNvPr>
            <xdr:cNvCxnSpPr/>
          </xdr:nvCxnSpPr>
          <xdr:spPr>
            <a:xfrm>
              <a:off x="1341506" y="14858249"/>
              <a:ext cx="19178025"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grpSp>
      <xdr:pic>
        <xdr:nvPicPr>
          <xdr:cNvPr id="34" name="Grafikk 33">
            <a:extLst>
              <a:ext uri="{FF2B5EF4-FFF2-40B4-BE49-F238E27FC236}">
                <a16:creationId xmlns:a16="http://schemas.microsoft.com/office/drawing/2014/main" id="{B86E81EE-2464-40DB-B370-BFB94C648B6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1210284" y="11576408"/>
            <a:ext cx="730627" cy="952795"/>
          </a:xfrm>
          <a:prstGeom prst="rect">
            <a:avLst/>
          </a:prstGeom>
        </xdr:spPr>
      </xdr:pic>
    </xdr:grpSp>
    <xdr:clientData/>
  </xdr:twoCellAnchor>
  <xdr:twoCellAnchor editAs="oneCell">
    <xdr:from>
      <xdr:col>5</xdr:col>
      <xdr:colOff>298208</xdr:colOff>
      <xdr:row>4</xdr:row>
      <xdr:rowOff>120079</xdr:rowOff>
    </xdr:from>
    <xdr:to>
      <xdr:col>7</xdr:col>
      <xdr:colOff>380123</xdr:colOff>
      <xdr:row>14</xdr:row>
      <xdr:rowOff>699</xdr:rowOff>
    </xdr:to>
    <xdr:pic>
      <xdr:nvPicPr>
        <xdr:cNvPr id="39" name="Grafikk 23">
          <a:extLst>
            <a:ext uri="{FF2B5EF4-FFF2-40B4-BE49-F238E27FC236}">
              <a16:creationId xmlns:a16="http://schemas.microsoft.com/office/drawing/2014/main" id="{05D22887-E13B-46D0-9752-70BF93A00B0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3944600" y="1524000"/>
          <a:ext cx="4029075" cy="1781175"/>
        </a:xfrm>
        <a:prstGeom prst="rect">
          <a:avLst/>
        </a:prstGeom>
      </xdr:spPr>
    </xdr:pic>
    <xdr:clientData/>
  </xdr:twoCellAnchor>
  <xdr:twoCellAnchor>
    <xdr:from>
      <xdr:col>0</xdr:col>
      <xdr:colOff>1092200</xdr:colOff>
      <xdr:row>17</xdr:row>
      <xdr:rowOff>892798</xdr:rowOff>
    </xdr:from>
    <xdr:to>
      <xdr:col>4</xdr:col>
      <xdr:colOff>2108200</xdr:colOff>
      <xdr:row>18</xdr:row>
      <xdr:rowOff>152400</xdr:rowOff>
    </xdr:to>
    <xdr:sp macro="" textlink="" fLocksText="0">
      <xdr:nvSpPr>
        <xdr:cNvPr id="40" name="TekstSylinder 39">
          <a:extLst>
            <a:ext uri="{FF2B5EF4-FFF2-40B4-BE49-F238E27FC236}">
              <a16:creationId xmlns:a16="http://schemas.microsoft.com/office/drawing/2014/main" id="{453AB887-2B49-443B-A72B-6D69A72F6D68}"/>
            </a:ext>
          </a:extLst>
        </xdr:cNvPr>
        <xdr:cNvSpPr txBox="1"/>
      </xdr:nvSpPr>
      <xdr:spPr>
        <a:xfrm>
          <a:off x="1009650" y="5153025"/>
          <a:ext cx="10982325" cy="5619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marL="0" indent="0" algn="l"/>
          <a:r>
            <a:rPr lang="nb-NO" sz="2000" b="0" i="0" u="none" baseline="0">
              <a:solidFill>
                <a:srgbClr val="00446D"/>
              </a:solidFill>
              <a:effectLst/>
              <a:latin typeface="Source Sans Pro"/>
              <a:ea typeface="Source Sans Pro"/>
            </a:rPr>
            <a:t>Vel type utstyr og sjå korleis ulike tiltak påverkar klimafotavtrykket i grafen til høgre. </a:t>
          </a:r>
          <a:endParaRPr lang="nb-NO" sz="2000" b="0" dirty="0" err="1">
            <a:solidFill>
              <a:schemeClr val="accent6">
                <a:lumMod val="75000"/>
              </a:schemeClr>
            </a:solidFill>
            <a:effectLst/>
            <a:latin typeface="+mn-lt"/>
            <a:ea typeface="+mn-ea"/>
            <a:cs typeface="+mn-cs"/>
          </a:endParaRPr>
        </a:p>
      </xdr:txBody>
    </xdr:sp>
    <xdr:clientData/>
  </xdr:twoCellAnchor>
  <xdr:twoCellAnchor>
    <xdr:from>
      <xdr:col>1</xdr:col>
      <xdr:colOff>3035</xdr:colOff>
      <xdr:row>85</xdr:row>
      <xdr:rowOff>35489</xdr:rowOff>
    </xdr:from>
    <xdr:to>
      <xdr:col>4</xdr:col>
      <xdr:colOff>172282</xdr:colOff>
      <xdr:row>102</xdr:row>
      <xdr:rowOff>153583</xdr:rowOff>
    </xdr:to>
    <xdr:grpSp>
      <xdr:nvGrpSpPr>
        <xdr:cNvPr id="41" name="Gruppe 40">
          <a:extLst>
            <a:ext uri="{FF2B5EF4-FFF2-40B4-BE49-F238E27FC236}">
              <a16:creationId xmlns:a16="http://schemas.microsoft.com/office/drawing/2014/main" id="{7EEF3157-E89F-46E6-8D41-349D75EB6F94}"/>
            </a:ext>
            <a:ext uri="{C183D7F6-B498-43B3-948B-1728B52AA6E4}">
              <adec:decorative xmlns:adec="http://schemas.microsoft.com/office/drawing/2017/decorative" val="1"/>
            </a:ext>
          </a:extLst>
        </xdr:cNvPr>
        <xdr:cNvGrpSpPr>
          <a:grpSpLocks/>
        </xdr:cNvGrpSpPr>
      </xdr:nvGrpSpPr>
      <xdr:grpSpPr>
        <a:xfrm>
          <a:off x="1034910" y="23212989"/>
          <a:ext cx="9293562" cy="3086719"/>
          <a:chOff x="1182953" y="12788158"/>
          <a:chExt cx="9814277" cy="3245555"/>
        </a:xfrm>
      </xdr:grpSpPr>
      <xdr:sp macro="" textlink="" fLocksText="0">
        <xdr:nvSpPr>
          <xdr:cNvPr id="42" name="Avrundet rektangel 40">
            <a:extLst>
              <a:ext uri="{FF2B5EF4-FFF2-40B4-BE49-F238E27FC236}">
                <a16:creationId xmlns:a16="http://schemas.microsoft.com/office/drawing/2014/main" id="{55A3B5A7-A0C3-930B-6772-F694E579CDF4}"/>
              </a:ext>
            </a:extLst>
          </xdr:cNvPr>
          <xdr:cNvSpPr/>
        </xdr:nvSpPr>
        <xdr:spPr>
          <a:xfrm>
            <a:off x="1182953" y="12788158"/>
            <a:ext cx="9814277" cy="3245555"/>
          </a:xfrm>
          <a:prstGeom prst="roundRect">
            <a:avLst>
              <a:gd name="adj" fmla="val 10447"/>
            </a:avLst>
          </a:prstGeom>
          <a:solidFill>
            <a:schemeClr val="accent2">
              <a:alpha val="15000"/>
            </a:schemeClr>
          </a:solidFill>
          <a:ln>
            <a:solidFill>
              <a:schemeClr val="bg2">
                <a:lumMod val="75000"/>
                <a:alpha val="11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0" bIns="91440" numCol="1" rtlCol="0" fromWordArt="0" anchor="t" anchorCtr="0">
            <a:prstTxWarp prst="textNoShape">
              <a:avLst/>
            </a:prstTxWarp>
            <a:noAutofit/>
          </a:bodyPr>
          <a:lstStyle/>
          <a:p>
            <a:pPr rtl="0" fontAlgn="base"/>
            <a:r>
              <a:rPr lang="nb-NO" sz="2000" b="1" i="0" u="none" baseline="0">
                <a:solidFill>
                  <a:srgbClr val="000000"/>
                </a:solidFill>
                <a:effectLst/>
                <a:latin typeface="Source Sans Pro"/>
                <a:ea typeface="Source Sans Pro"/>
              </a:rPr>
              <a:t>Ønskjer du meir informasjon om verktøyet og datagrunnlaget det er basert på? </a:t>
            </a:r>
            <a:r>
              <a:rPr lang="nb-NO" sz="2000" b="0" i="0" u="none" baseline="0">
                <a:solidFill>
                  <a:srgbClr val="000000"/>
                </a:solidFill>
                <a:effectLst/>
                <a:latin typeface="Source Sans Pro"/>
                <a:ea typeface="Source Sans Pro"/>
              </a:rPr>
              <a:t>Sjå oversikta over datagrunnlaget i dette verktøyet eller last ned tilhøyrande rettleiar frå DFØ sine sider.</a:t>
            </a:r>
            <a:r>
              <a:rPr lang="nb-NO" sz="2000" b="1" i="0" baseline="0">
                <a:solidFill>
                  <a:srgbClr val="000000"/>
                </a:solidFill>
                <a:effectLst/>
                <a:latin typeface="+mn-lt"/>
                <a:ea typeface="+mn-ea"/>
                <a:cs typeface="+mn-cs"/>
              </a:rPr>
              <a:t> </a:t>
            </a:r>
            <a:endParaRPr lang="nb-NO" sz="4000">
              <a:solidFill>
                <a:srgbClr val="000000"/>
              </a:solidFill>
              <a:effectLst/>
            </a:endParaRPr>
          </a:p>
          <a:p>
            <a:pPr>
              <a:defRPr lang="nb-NO" sz="2000" b="1" i="0" baseline="0">
                <a:solidFill>
                  <a:srgbClr val="000000"/>
                </a:solidFill>
                <a:effectLst/>
                <a:latin typeface="+mn-lt"/>
                <a:ea typeface="+mn-ea"/>
                <a:cs typeface="+mn-cs"/>
              </a:defRPr>
            </a:pPr>
            <a:endParaRPr/>
          </a:p>
        </xdr:txBody>
      </xdr:sp>
      <xdr:pic>
        <xdr:nvPicPr>
          <xdr:cNvPr id="43" name="Grafikk 303">
            <a:extLst>
              <a:ext uri="{FF2B5EF4-FFF2-40B4-BE49-F238E27FC236}">
                <a16:creationId xmlns:a16="http://schemas.microsoft.com/office/drawing/2014/main" id="{706006BD-A886-1DA3-63F5-2F1CF471848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1577590" y="13179372"/>
            <a:ext cx="380015" cy="377206"/>
          </a:xfrm>
          <a:prstGeom prst="rect">
            <a:avLst/>
          </a:prstGeom>
        </xdr:spPr>
      </xdr:pic>
      <xdr:grpSp>
        <xdr:nvGrpSpPr>
          <xdr:cNvPr id="44" name="Gruppe 579">
            <a:extLst>
              <a:ext uri="{FF2B5EF4-FFF2-40B4-BE49-F238E27FC236}">
                <a16:creationId xmlns:a16="http://schemas.microsoft.com/office/drawing/2014/main" id="{166FF1EB-0524-56CB-3837-635B2927FEA2}"/>
              </a:ext>
            </a:extLst>
          </xdr:cNvPr>
          <xdr:cNvGrpSpPr>
            <a:grpSpLocks/>
          </xdr:cNvGrpSpPr>
        </xdr:nvGrpSpPr>
        <xdr:grpSpPr>
          <a:xfrm>
            <a:off x="7222174" y="14478043"/>
            <a:ext cx="3400785" cy="1021527"/>
            <a:chOff x="7128936" y="13235433"/>
            <a:chExt cx="3366557" cy="988613"/>
          </a:xfrm>
        </xdr:grpSpPr>
        <xdr:sp macro="" textlink="">
          <xdr:nvSpPr>
            <xdr:cNvPr id="45" name="Avrundet rektangel 40">
              <a:hlinkClick xmlns:r="http://schemas.openxmlformats.org/officeDocument/2006/relationships" r:id="rId8"/>
              <a:extLst>
                <a:ext uri="{FF2B5EF4-FFF2-40B4-BE49-F238E27FC236}">
                  <a16:creationId xmlns:a16="http://schemas.microsoft.com/office/drawing/2014/main" id="{25EA0634-A331-A9C6-7C6A-CE78D4EDD939}"/>
                </a:ext>
              </a:extLst>
            </xdr:cNvPr>
            <xdr:cNvSpPr/>
          </xdr:nvSpPr>
          <xdr:spPr>
            <a:xfrm>
              <a:off x="7133396" y="13786032"/>
              <a:ext cx="3336892" cy="438014"/>
            </a:xfrm>
            <a:prstGeom prst="roundRect">
              <a:avLst>
                <a:gd name="adj" fmla="val 46506"/>
              </a:avLst>
            </a:prstGeom>
            <a:solidFill>
              <a:schemeClr val="bg1">
                <a:alpha val="96000"/>
              </a:schemeClr>
            </a:solidFill>
            <a:ln>
              <a:solidFill>
                <a:schemeClr val="tx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002E49"/>
                  </a:solidFill>
                  <a:effectLst/>
                  <a:latin typeface="Source Sans Pro"/>
                  <a:ea typeface="Source Sans Pro"/>
                </a:rPr>
                <a:t>Rettleiar (DFØ sine sider)</a:t>
              </a:r>
            </a:p>
          </xdr:txBody>
        </xdr:sp>
        <xdr:grpSp>
          <xdr:nvGrpSpPr>
            <xdr:cNvPr id="46" name="Gruppe 305">
              <a:extLst>
                <a:ext uri="{FF2B5EF4-FFF2-40B4-BE49-F238E27FC236}">
                  <a16:creationId xmlns:a16="http://schemas.microsoft.com/office/drawing/2014/main" id="{FE6BB7E0-C5C1-4403-E52B-537D96735A02}"/>
                </a:ext>
              </a:extLst>
            </xdr:cNvPr>
            <xdr:cNvGrpSpPr>
              <a:grpSpLocks/>
            </xdr:cNvGrpSpPr>
          </xdr:nvGrpSpPr>
          <xdr:grpSpPr>
            <a:xfrm>
              <a:off x="7128936" y="13235433"/>
              <a:ext cx="3366557" cy="438014"/>
              <a:chOff x="19737656" y="6766285"/>
              <a:chExt cx="2878666" cy="508000"/>
            </a:xfrm>
          </xdr:grpSpPr>
          <xdr:sp macro="" textlink="">
            <xdr:nvSpPr>
              <xdr:cNvPr id="48" name="Avrundet rektangel 40">
                <a:hlinkClick xmlns:r="http://schemas.openxmlformats.org/officeDocument/2006/relationships" r:id="rId9"/>
                <a:extLst>
                  <a:ext uri="{FF2B5EF4-FFF2-40B4-BE49-F238E27FC236}">
                    <a16:creationId xmlns:a16="http://schemas.microsoft.com/office/drawing/2014/main" id="{0D89F105-E9FF-FCF0-DB10-70E4D86F57F3}"/>
                  </a:ext>
                </a:extLst>
              </xdr:cNvPr>
              <xdr:cNvSpPr/>
            </xdr:nvSpPr>
            <xdr:spPr>
              <a:xfrm>
                <a:off x="19737656" y="6766285"/>
                <a:ext cx="2878666" cy="508000"/>
              </a:xfrm>
              <a:prstGeom prst="roundRect">
                <a:avLst>
                  <a:gd name="adj" fmla="val 46506"/>
                </a:avLst>
              </a:prstGeom>
              <a:solidFill>
                <a:srgbClr val="005072"/>
              </a:solidFill>
              <a:ln>
                <a:solidFill>
                  <a:schemeClr val="bg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FFFFFF"/>
                    </a:solidFill>
                    <a:effectLst/>
                    <a:latin typeface="Source Sans Pro"/>
                    <a:ea typeface="Source Sans Pro"/>
                  </a:rPr>
                  <a:t>Datagrunnlag</a:t>
                </a:r>
              </a:p>
            </xdr:txBody>
          </xdr:sp>
          <xdr:pic>
            <xdr:nvPicPr>
              <xdr:cNvPr id="49" name="Grafikk 25">
                <a:extLst>
                  <a:ext uri="{FF2B5EF4-FFF2-40B4-BE49-F238E27FC236}">
                    <a16:creationId xmlns:a16="http://schemas.microsoft.com/office/drawing/2014/main" id="{B8D85702-7159-96DC-C773-C15968C56531}"/>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2324122" y="6841841"/>
                <a:ext cx="137314" cy="354639"/>
              </a:xfrm>
              <a:prstGeom prst="rect">
                <a:avLst/>
              </a:prstGeom>
            </xdr:spPr>
          </xdr:pic>
        </xdr:grpSp>
        <xdr:pic>
          <xdr:nvPicPr>
            <xdr:cNvPr id="47" name="Grafikk 25">
              <a:extLst>
                <a:ext uri="{FF2B5EF4-FFF2-40B4-BE49-F238E27FC236}">
                  <a16:creationId xmlns:a16="http://schemas.microsoft.com/office/drawing/2014/main" id="{6A9D286E-454B-5C58-B63A-2D5134C42A9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10154391" y="13861518"/>
              <a:ext cx="160586" cy="305781"/>
            </a:xfrm>
            <a:prstGeom prst="rect">
              <a:avLst/>
            </a:prstGeom>
          </xdr:spPr>
        </xdr:pic>
      </xdr:grpSp>
    </xdr:grpSp>
    <xdr:clientData/>
  </xdr:twoCellAnchor>
  <xdr:twoCellAnchor>
    <xdr:from>
      <xdr:col>0</xdr:col>
      <xdr:colOff>1190748</xdr:colOff>
      <xdr:row>59</xdr:row>
      <xdr:rowOff>92256</xdr:rowOff>
    </xdr:from>
    <xdr:to>
      <xdr:col>4</xdr:col>
      <xdr:colOff>2514441</xdr:colOff>
      <xdr:row>67</xdr:row>
      <xdr:rowOff>120650</xdr:rowOff>
    </xdr:to>
    <xdr:sp macro="" textlink="" fLocksText="0">
      <xdr:nvSpPr>
        <xdr:cNvPr id="50" name="TekstSylinder 58">
          <a:extLst>
            <a:ext uri="{FF2B5EF4-FFF2-40B4-BE49-F238E27FC236}">
              <a16:creationId xmlns:a16="http://schemas.microsoft.com/office/drawing/2014/main" id="{4BB3AAAE-5FD1-4EE6-869B-A29627ADF863}"/>
            </a:ext>
          </a:extLst>
        </xdr:cNvPr>
        <xdr:cNvSpPr txBox="1"/>
      </xdr:nvSpPr>
      <xdr:spPr>
        <a:xfrm>
          <a:off x="1009650" y="18973800"/>
          <a:ext cx="11391900" cy="15525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000" b="1" i="0" u="none" baseline="0">
              <a:solidFill>
                <a:srgbClr val="005B91"/>
              </a:solidFill>
              <a:latin typeface="Source Sans Pro"/>
              <a:ea typeface="Source Sans Pro"/>
            </a:rPr>
            <a:t>Vil du lære meir om korleis du kan fremje berekraft i IKT-anskaffingar?</a:t>
          </a:r>
        </a:p>
      </xdr:txBody>
    </xdr:sp>
    <xdr:clientData/>
  </xdr:twoCellAnchor>
  <xdr:twoCellAnchor>
    <xdr:from>
      <xdr:col>0</xdr:col>
      <xdr:colOff>1179953</xdr:colOff>
      <xdr:row>67</xdr:row>
      <xdr:rowOff>159496</xdr:rowOff>
    </xdr:from>
    <xdr:to>
      <xdr:col>6</xdr:col>
      <xdr:colOff>855594</xdr:colOff>
      <xdr:row>72</xdr:row>
      <xdr:rowOff>73277</xdr:rowOff>
    </xdr:to>
    <xdr:sp macro="" textlink="" fLocksText="0">
      <xdr:nvSpPr>
        <xdr:cNvPr id="51" name="TekstSylinder 451">
          <a:extLst>
            <a:ext uri="{FF2B5EF4-FFF2-40B4-BE49-F238E27FC236}">
              <a16:creationId xmlns:a16="http://schemas.microsoft.com/office/drawing/2014/main" id="{03BB0943-702B-43C1-ABFE-D81D200498C0}"/>
            </a:ext>
          </a:extLst>
        </xdr:cNvPr>
        <xdr:cNvSpPr txBox="1"/>
      </xdr:nvSpPr>
      <xdr:spPr>
        <a:xfrm>
          <a:off x="1009650" y="20564475"/>
          <a:ext cx="15268575" cy="8667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På DFØ sine sider kan du lese meir om relevante krav og kriterium, regelverk, miljømerke,                                                                                                                             og andre former for miljøbelastning enn klimagassutslepp.</a:t>
          </a:r>
        </a:p>
      </xdr:txBody>
    </xdr:sp>
    <xdr:clientData/>
  </xdr:twoCellAnchor>
  <xdr:twoCellAnchor>
    <xdr:from>
      <xdr:col>0</xdr:col>
      <xdr:colOff>1201543</xdr:colOff>
      <xdr:row>74</xdr:row>
      <xdr:rowOff>42728</xdr:rowOff>
    </xdr:from>
    <xdr:to>
      <xdr:col>2</xdr:col>
      <xdr:colOff>858219</xdr:colOff>
      <xdr:row>77</xdr:row>
      <xdr:rowOff>103052</xdr:rowOff>
    </xdr:to>
    <xdr:grpSp>
      <xdr:nvGrpSpPr>
        <xdr:cNvPr id="52" name="Gruppe 453">
          <a:hlinkClick xmlns:r="http://schemas.openxmlformats.org/officeDocument/2006/relationships" r:id="rId14"/>
          <a:extLst>
            <a:ext uri="{FF2B5EF4-FFF2-40B4-BE49-F238E27FC236}">
              <a16:creationId xmlns:a16="http://schemas.microsoft.com/office/drawing/2014/main" id="{FD217B6D-B36C-4935-A453-4046989AE981}"/>
            </a:ext>
            <a:ext uri="{C183D7F6-B498-43B3-948B-1728B52AA6E4}">
              <adec:decorative xmlns:adec="http://schemas.microsoft.com/office/drawing/2017/decorative" val="1"/>
            </a:ext>
          </a:extLst>
        </xdr:cNvPr>
        <xdr:cNvGrpSpPr>
          <a:grpSpLocks noChangeAspect="1"/>
        </xdr:cNvGrpSpPr>
      </xdr:nvGrpSpPr>
      <xdr:grpSpPr>
        <a:xfrm>
          <a:off x="1035808" y="21301258"/>
          <a:ext cx="4374726" cy="580389"/>
          <a:chOff x="1148961" y="6635021"/>
          <a:chExt cx="3924300" cy="677927"/>
        </a:xfrm>
        <a:solidFill>
          <a:srgbClr val="07A97F">
            <a:alpha val="42558"/>
          </a:srgbClr>
        </a:solidFill>
      </xdr:grpSpPr>
      <xdr:sp macro="" textlink="">
        <xdr:nvSpPr>
          <xdr:cNvPr id="53" name="Avrundet rektangel 33">
            <a:extLst>
              <a:ext uri="{FF2B5EF4-FFF2-40B4-BE49-F238E27FC236}">
                <a16:creationId xmlns:a16="http://schemas.microsoft.com/office/drawing/2014/main" id="{667A67E7-A1FE-82D3-F558-4031CF282BD0}"/>
              </a:ext>
            </a:extLst>
          </xdr:cNvPr>
          <xdr:cNvSpPr/>
        </xdr:nvSpPr>
        <xdr:spPr>
          <a:xfrm>
            <a:off x="1148961" y="6635021"/>
            <a:ext cx="3924300" cy="677927"/>
          </a:xfrm>
          <a:prstGeom prst="roundRect">
            <a:avLst>
              <a:gd name="adj" fmla="val 50000"/>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45720" rIns="91440" bIns="45720" numCol="1" rtlCol="0" fromWordArt="0" anchor="ctr" anchorCtr="0">
            <a:prstTxWarp prst="textNoShape">
              <a:avLst/>
            </a:prstTxWarp>
            <a:noAutofit/>
          </a:bodyPr>
          <a:lstStyle/>
          <a:p>
            <a:pPr algn="l"/>
            <a:r>
              <a:rPr lang="nb-NO" sz="2000" b="1" i="0" u="none" baseline="0" dirty="0" err="1">
                <a:solidFill>
                  <a:srgbClr val="002E49"/>
                </a:solidFill>
                <a:latin typeface="Source Sans Pro"/>
                <a:ea typeface="Source Sans Pro"/>
              </a:rPr>
              <a:t>Les meir på anskaffelser.no</a:t>
            </a:r>
            <a:endParaRPr lang="nb-NO" sz="1800" b="1" dirty="0" err="1">
              <a:solidFill>
                <a:schemeClr val="accent6">
                  <a:lumMod val="50000"/>
                </a:schemeClr>
              </a:solidFill>
            </a:endParaRPr>
          </a:p>
        </xdr:txBody>
      </xdr:sp>
      <xdr:pic>
        <xdr:nvPicPr>
          <xdr:cNvPr id="54" name="Grafikk 51">
            <a:extLst>
              <a:ext uri="{FF2B5EF4-FFF2-40B4-BE49-F238E27FC236}">
                <a16:creationId xmlns:a16="http://schemas.microsoft.com/office/drawing/2014/main" id="{D0C45628-F5AA-F29C-0E0E-27AC1555AAE4}"/>
              </a:ext>
            </a:extLst>
          </xdr:cNvPr>
          <xdr:cNvPicPr>
            <a:picLocks/>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4651083" y="6801308"/>
            <a:ext cx="137482" cy="345353"/>
          </a:xfrm>
          <a:prstGeom prst="rect">
            <a:avLst/>
          </a:prstGeom>
        </xdr:spPr>
      </xdr:pic>
    </xdr:grpSp>
    <xdr:clientData/>
  </xdr:twoCellAnchor>
  <xdr:twoCellAnchor editAs="oneCell">
    <xdr:from>
      <xdr:col>5</xdr:col>
      <xdr:colOff>1276348</xdr:colOff>
      <xdr:row>65</xdr:row>
      <xdr:rowOff>27520</xdr:rowOff>
    </xdr:from>
    <xdr:to>
      <xdr:col>7</xdr:col>
      <xdr:colOff>1160905</xdr:colOff>
      <xdr:row>78</xdr:row>
      <xdr:rowOff>77558</xdr:rowOff>
    </xdr:to>
    <xdr:pic>
      <xdr:nvPicPr>
        <xdr:cNvPr id="55" name="Grafikk 54">
          <a:extLst>
            <a:ext uri="{FF2B5EF4-FFF2-40B4-BE49-F238E27FC236}">
              <a16:creationId xmlns:a16="http://schemas.microsoft.com/office/drawing/2014/main" id="{BFE3982B-E7A2-40B4-88DB-91E7F9D045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14925675" y="20050125"/>
          <a:ext cx="3829050" cy="2524125"/>
        </a:xfrm>
        <a:prstGeom prst="rect">
          <a:avLst/>
        </a:prstGeom>
      </xdr:spPr>
    </xdr:pic>
    <xdr:clientData/>
  </xdr:twoCellAnchor>
  <xdr:twoCellAnchor>
    <xdr:from>
      <xdr:col>3</xdr:col>
      <xdr:colOff>2305050</xdr:colOff>
      <xdr:row>20</xdr:row>
      <xdr:rowOff>0</xdr:rowOff>
    </xdr:from>
    <xdr:to>
      <xdr:col>10</xdr:col>
      <xdr:colOff>723900</xdr:colOff>
      <xdr:row>30</xdr:row>
      <xdr:rowOff>266700</xdr:rowOff>
    </xdr:to>
    <xdr:graphicFrame macro="">
      <xdr:nvGraphicFramePr>
        <xdr:cNvPr id="11" name="Chart 37">
          <a:extLst>
            <a:ext uri="{FF2B5EF4-FFF2-40B4-BE49-F238E27FC236}">
              <a16:creationId xmlns:a16="http://schemas.microsoft.com/office/drawing/2014/main" id="{02FE037B-C1DB-4477-824F-AF36D45C14CD}"/>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0</xdr:row>
      <xdr:rowOff>13970</xdr:rowOff>
    </xdr:from>
    <xdr:to>
      <xdr:col>1</xdr:col>
      <xdr:colOff>2913380</xdr:colOff>
      <xdr:row>1</xdr:row>
      <xdr:rowOff>6350</xdr:rowOff>
    </xdr:to>
    <xdr:sp macro="" textlink="">
      <xdr:nvSpPr>
        <xdr:cNvPr id="12" name="TekstSylinder 27">
          <a:hlinkClick xmlns:r="http://schemas.openxmlformats.org/officeDocument/2006/relationships" r:id="rId18"/>
          <a:extLst>
            <a:ext uri="{FF2B5EF4-FFF2-40B4-BE49-F238E27FC236}">
              <a16:creationId xmlns:a16="http://schemas.microsoft.com/office/drawing/2014/main" id="{EC0377FA-3AB4-44E1-86ED-E82043C02460}"/>
            </a:ext>
          </a:extLst>
        </xdr:cNvPr>
        <xdr:cNvSpPr txBox="1"/>
      </xdr:nvSpPr>
      <xdr:spPr>
        <a:xfrm>
          <a:off x="1009650" y="9525"/>
          <a:ext cx="2914650"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lang="nb-NO" sz="1800" b="0" i="0" u="none" baseline="0">
              <a:solidFill>
                <a:srgbClr val="F2F2F2"/>
              </a:solidFill>
              <a:latin typeface="Source Sans Pro"/>
              <a:ea typeface="Source Sans Pro"/>
            </a:rPr>
            <a:t>Klimafotavtrykket ditt</a:t>
          </a:r>
        </a:p>
      </xdr:txBody>
    </xdr:sp>
    <xdr:clientData/>
  </xdr:twoCellAnchor>
  <xdr:twoCellAnchor>
    <xdr:from>
      <xdr:col>1</xdr:col>
      <xdr:colOff>2206161</xdr:colOff>
      <xdr:row>0</xdr:row>
      <xdr:rowOff>1270</xdr:rowOff>
    </xdr:from>
    <xdr:to>
      <xdr:col>2</xdr:col>
      <xdr:colOff>743121</xdr:colOff>
      <xdr:row>0</xdr:row>
      <xdr:rowOff>824230</xdr:rowOff>
    </xdr:to>
    <xdr:sp macro="" textlink="">
      <xdr:nvSpPr>
        <xdr:cNvPr id="13" name="TekstSylinder 68">
          <a:hlinkClick xmlns:r="http://schemas.openxmlformats.org/officeDocument/2006/relationships" r:id="rId19"/>
          <a:extLst>
            <a:ext uri="{FF2B5EF4-FFF2-40B4-BE49-F238E27FC236}">
              <a16:creationId xmlns:a16="http://schemas.microsoft.com/office/drawing/2014/main" id="{0CD7E6C1-37C6-45C6-BADB-39911D22001D}"/>
            </a:ext>
          </a:extLst>
        </xdr:cNvPr>
        <xdr:cNvSpPr txBox="1"/>
      </xdr:nvSpPr>
      <xdr:spPr>
        <a:xfrm>
          <a:off x="3219450" y="0"/>
          <a:ext cx="1962150"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B6E3FF"/>
              </a:solidFill>
              <a:latin typeface="Source Sans Pro"/>
              <a:ea typeface="Source Sans Pro"/>
            </a:rPr>
            <a:t>Klimatiltak</a:t>
          </a:r>
        </a:p>
      </xdr:txBody>
    </xdr:sp>
    <xdr:clientData/>
  </xdr:twoCellAnchor>
  <xdr:twoCellAnchor>
    <xdr:from>
      <xdr:col>2</xdr:col>
      <xdr:colOff>522947</xdr:colOff>
      <xdr:row>0</xdr:row>
      <xdr:rowOff>0</xdr:rowOff>
    </xdr:from>
    <xdr:to>
      <xdr:col>2</xdr:col>
      <xdr:colOff>3182327</xdr:colOff>
      <xdr:row>0</xdr:row>
      <xdr:rowOff>825500</xdr:rowOff>
    </xdr:to>
    <xdr:sp macro="" textlink="">
      <xdr:nvSpPr>
        <xdr:cNvPr id="14" name="TekstSylinder 27">
          <a:hlinkClick xmlns:r="http://schemas.openxmlformats.org/officeDocument/2006/relationships" r:id="rId20"/>
          <a:extLst>
            <a:ext uri="{FF2B5EF4-FFF2-40B4-BE49-F238E27FC236}">
              <a16:creationId xmlns:a16="http://schemas.microsoft.com/office/drawing/2014/main" id="{A86ED423-6307-49E8-8909-E81045766809}"/>
            </a:ext>
          </a:extLst>
        </xdr:cNvPr>
        <xdr:cNvSpPr txBox="1"/>
      </xdr:nvSpPr>
      <xdr:spPr>
        <a:xfrm>
          <a:off x="4962525" y="0"/>
          <a:ext cx="2514600" cy="828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Innkjøp og effekt</a:t>
          </a:r>
          <a:endParaRPr lang="nb-NO" sz="1800" b="0">
            <a:solidFill>
              <a:schemeClr val="bg1">
                <a:lumMod val="95000"/>
              </a:schemeClr>
            </a:solidFill>
          </a:endParaRPr>
        </a:p>
      </xdr:txBody>
    </xdr:sp>
    <xdr:clientData/>
  </xdr:twoCellAnchor>
  <xdr:twoCellAnchor>
    <xdr:from>
      <xdr:col>2</xdr:col>
      <xdr:colOff>2946914</xdr:colOff>
      <xdr:row>0</xdr:row>
      <xdr:rowOff>0</xdr:rowOff>
    </xdr:from>
    <xdr:to>
      <xdr:col>3</xdr:col>
      <xdr:colOff>1963934</xdr:colOff>
      <xdr:row>0</xdr:row>
      <xdr:rowOff>825500</xdr:rowOff>
    </xdr:to>
    <xdr:sp macro="" textlink="">
      <xdr:nvSpPr>
        <xdr:cNvPr id="15" name="TekstSylinder 27">
          <a:hlinkClick xmlns:r="http://schemas.openxmlformats.org/officeDocument/2006/relationships" r:id="rId9"/>
          <a:extLst>
            <a:ext uri="{FF2B5EF4-FFF2-40B4-BE49-F238E27FC236}">
              <a16:creationId xmlns:a16="http://schemas.microsoft.com/office/drawing/2014/main" id="{5BF08A19-C78A-4120-BCB3-57322A5BA865}"/>
            </a:ext>
          </a:extLst>
        </xdr:cNvPr>
        <xdr:cNvSpPr txBox="1"/>
      </xdr:nvSpPr>
      <xdr:spPr>
        <a:xfrm>
          <a:off x="7381875" y="0"/>
          <a:ext cx="2057400" cy="828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Datagrunnlag</a:t>
          </a:r>
        </a:p>
      </xdr:txBody>
    </xdr:sp>
    <xdr:clientData/>
  </xdr:twoCellAnchor>
  <xdr:twoCellAnchor editAs="oneCell">
    <xdr:from>
      <xdr:col>0</xdr:col>
      <xdr:colOff>417829</xdr:colOff>
      <xdr:row>0</xdr:row>
      <xdr:rowOff>248139</xdr:rowOff>
    </xdr:from>
    <xdr:to>
      <xdr:col>0</xdr:col>
      <xdr:colOff>858209</xdr:colOff>
      <xdr:row>0</xdr:row>
      <xdr:rowOff>627414</xdr:rowOff>
    </xdr:to>
    <xdr:pic>
      <xdr:nvPicPr>
        <xdr:cNvPr id="21" name="Grafikk 11">
          <a:hlinkClick xmlns:r="http://schemas.openxmlformats.org/officeDocument/2006/relationships" r:id="rId21"/>
          <a:extLst>
            <a:ext uri="{FF2B5EF4-FFF2-40B4-BE49-F238E27FC236}">
              <a16:creationId xmlns:a16="http://schemas.microsoft.com/office/drawing/2014/main" id="{4A833EEA-B448-4615-A6A6-583A523EFE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tretch>
          <a:fillRect/>
        </a:stretch>
      </xdr:blipFill>
      <xdr:spPr>
        <a:xfrm>
          <a:off x="419100" y="247650"/>
          <a:ext cx="438150" cy="381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1073150</xdr:colOff>
      <xdr:row>6</xdr:row>
      <xdr:rowOff>171450</xdr:rowOff>
    </xdr:from>
    <xdr:to>
      <xdr:col>17</xdr:col>
      <xdr:colOff>1174750</xdr:colOff>
      <xdr:row>11</xdr:row>
      <xdr:rowOff>143002</xdr:rowOff>
    </xdr:to>
    <xdr:sp macro="" textlink="">
      <xdr:nvSpPr>
        <xdr:cNvPr id="2" name="TekstSylinder 1">
          <a:extLst>
            <a:ext uri="{FF2B5EF4-FFF2-40B4-BE49-F238E27FC236}">
              <a16:creationId xmlns:a16="http://schemas.microsoft.com/office/drawing/2014/main" id="{1ACEA51B-434C-4B9C-BEDE-8219E75D0AFD}"/>
            </a:ext>
          </a:extLst>
        </xdr:cNvPr>
        <xdr:cNvSpPr txBox="1"/>
      </xdr:nvSpPr>
      <xdr:spPr>
        <a:xfrm>
          <a:off x="1009650" y="1952625"/>
          <a:ext cx="45110400" cy="9239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800" b="1" i="0" u="none" baseline="0">
              <a:solidFill>
                <a:srgbClr val="00446D"/>
              </a:solidFill>
              <a:latin typeface="Source Sans Pro"/>
              <a:ea typeface="Source Sans Pro"/>
            </a:rPr>
            <a:t>Innkjøp og effekt</a:t>
          </a:r>
        </a:p>
      </xdr:txBody>
    </xdr:sp>
    <xdr:clientData/>
  </xdr:twoCellAnchor>
  <xdr:twoCellAnchor>
    <xdr:from>
      <xdr:col>0</xdr:col>
      <xdr:colOff>1073150</xdr:colOff>
      <xdr:row>5</xdr:row>
      <xdr:rowOff>3175</xdr:rowOff>
    </xdr:from>
    <xdr:to>
      <xdr:col>17</xdr:col>
      <xdr:colOff>1162050</xdr:colOff>
      <xdr:row>8</xdr:row>
      <xdr:rowOff>161925</xdr:rowOff>
    </xdr:to>
    <xdr:sp macro="" textlink="">
      <xdr:nvSpPr>
        <xdr:cNvPr id="3" name="TekstSylinder 2">
          <a:extLst>
            <a:ext uri="{FF2B5EF4-FFF2-40B4-BE49-F238E27FC236}">
              <a16:creationId xmlns:a16="http://schemas.microsoft.com/office/drawing/2014/main" id="{C3DF54C4-3F77-4578-BE0E-AB8F9E451C62}"/>
            </a:ext>
          </a:extLst>
        </xdr:cNvPr>
        <xdr:cNvSpPr txBox="1"/>
      </xdr:nvSpPr>
      <xdr:spPr>
        <a:xfrm>
          <a:off x="1009650" y="1590675"/>
          <a:ext cx="45100875"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Effektkalkulator for IKT-utstyr</a:t>
          </a:r>
        </a:p>
      </xdr:txBody>
    </xdr:sp>
    <xdr:clientData/>
  </xdr:twoCellAnchor>
  <xdr:twoCellAnchor>
    <xdr:from>
      <xdr:col>0</xdr:col>
      <xdr:colOff>1073150</xdr:colOff>
      <xdr:row>11</xdr:row>
      <xdr:rowOff>161925</xdr:rowOff>
    </xdr:from>
    <xdr:to>
      <xdr:col>17</xdr:col>
      <xdr:colOff>1174750</xdr:colOff>
      <xdr:row>15</xdr:row>
      <xdr:rowOff>130175</xdr:rowOff>
    </xdr:to>
    <xdr:sp macro="" textlink="">
      <xdr:nvSpPr>
        <xdr:cNvPr id="4" name="TekstSylinder 3">
          <a:extLst>
            <a:ext uri="{FF2B5EF4-FFF2-40B4-BE49-F238E27FC236}">
              <a16:creationId xmlns:a16="http://schemas.microsoft.com/office/drawing/2014/main" id="{10D9BCCD-3217-4FFE-A28B-5923837F6DAD}"/>
            </a:ext>
          </a:extLst>
        </xdr:cNvPr>
        <xdr:cNvSpPr txBox="1"/>
      </xdr:nvSpPr>
      <xdr:spPr>
        <a:xfrm>
          <a:off x="1009650" y="2895600"/>
          <a:ext cx="45110400" cy="7334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400" b="0" i="0" u="none" baseline="0">
              <a:solidFill>
                <a:srgbClr val="00446D"/>
              </a:solidFill>
              <a:latin typeface="Source Sans Pro"/>
              <a:ea typeface="Source Sans Pro"/>
            </a:rPr>
            <a:t>Set opp og vurder moglege tiltak for å redusere klimabelastninga frå IKT-anskaffingane dine.</a:t>
          </a:r>
        </a:p>
      </xdr:txBody>
    </xdr:sp>
    <xdr:clientData/>
  </xdr:twoCellAnchor>
  <xdr:twoCellAnchor>
    <xdr:from>
      <xdr:col>1</xdr:col>
      <xdr:colOff>532708</xdr:colOff>
      <xdr:row>58</xdr:row>
      <xdr:rowOff>53494</xdr:rowOff>
    </xdr:from>
    <xdr:to>
      <xdr:col>6</xdr:col>
      <xdr:colOff>1412857</xdr:colOff>
      <xdr:row>59</xdr:row>
      <xdr:rowOff>147012</xdr:rowOff>
    </xdr:to>
    <xdr:sp macro="" textlink="" fLocksText="0">
      <xdr:nvSpPr>
        <xdr:cNvPr id="80" name="TekstSylinder 4">
          <a:extLst>
            <a:ext uri="{FF2B5EF4-FFF2-40B4-BE49-F238E27FC236}">
              <a16:creationId xmlns:a16="http://schemas.microsoft.com/office/drawing/2014/main" id="{6490E386-A0E4-4052-90F0-EC7F69B195F9}"/>
            </a:ext>
          </a:extLst>
        </xdr:cNvPr>
        <xdr:cNvSpPr txBox="1"/>
      </xdr:nvSpPr>
      <xdr:spPr>
        <a:xfrm>
          <a:off x="1543050" y="29508450"/>
          <a:ext cx="18135600" cy="7429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000" b="1" i="0" u="none" baseline="0">
              <a:solidFill>
                <a:srgbClr val="E5F6FC"/>
              </a:solidFill>
              <a:latin typeface="Source Sans Pro"/>
              <a:ea typeface="Source Sans Pro"/>
            </a:rPr>
            <a:t>Innkjøpsstrategien din sparer klimaet for:</a:t>
          </a:r>
        </a:p>
      </xdr:txBody>
    </xdr:sp>
    <xdr:clientData/>
  </xdr:twoCellAnchor>
  <xdr:twoCellAnchor>
    <xdr:from>
      <xdr:col>0</xdr:col>
      <xdr:colOff>1065315</xdr:colOff>
      <xdr:row>62</xdr:row>
      <xdr:rowOff>92898</xdr:rowOff>
    </xdr:from>
    <xdr:to>
      <xdr:col>5</xdr:col>
      <xdr:colOff>83820</xdr:colOff>
      <xdr:row>73</xdr:row>
      <xdr:rowOff>38560</xdr:rowOff>
    </xdr:to>
    <xdr:grpSp>
      <xdr:nvGrpSpPr>
        <xdr:cNvPr id="6" name="Gruppe 45">
          <a:extLst>
            <a:ext uri="{FF2B5EF4-FFF2-40B4-BE49-F238E27FC236}">
              <a16:creationId xmlns:a16="http://schemas.microsoft.com/office/drawing/2014/main" id="{C22003CC-E5B6-48A7-B620-B0BFBC704412}"/>
            </a:ext>
            <a:ext uri="{C183D7F6-B498-43B3-948B-1728B52AA6E4}">
              <adec:decorative xmlns:adec="http://schemas.microsoft.com/office/drawing/2017/decorative" val="1"/>
            </a:ext>
          </a:extLst>
        </xdr:cNvPr>
        <xdr:cNvGrpSpPr>
          <a:grpSpLocks/>
        </xdr:cNvGrpSpPr>
      </xdr:nvGrpSpPr>
      <xdr:grpSpPr>
        <a:xfrm>
          <a:off x="1036740" y="30529083"/>
          <a:ext cx="13923860" cy="1862727"/>
          <a:chOff x="14739977" y="16070058"/>
          <a:chExt cx="4171645" cy="1187018"/>
        </a:xfrm>
      </xdr:grpSpPr>
      <xdr:sp macro="" textlink="">
        <xdr:nvSpPr>
          <xdr:cNvPr id="7" name="Avrundet rektangel 46">
            <a:extLst>
              <a:ext uri="{FF2B5EF4-FFF2-40B4-BE49-F238E27FC236}">
                <a16:creationId xmlns:a16="http://schemas.microsoft.com/office/drawing/2014/main" id="{7F8E8784-C404-DE77-0534-4943F95A8FE2}"/>
              </a:ext>
            </a:extLst>
          </xdr:cNvPr>
          <xdr:cNvSpPr/>
        </xdr:nvSpPr>
        <xdr:spPr>
          <a:xfrm>
            <a:off x="14740731" y="16070058"/>
            <a:ext cx="4170891" cy="1187018"/>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1" i="0" u="none" baseline="0" dirty="0" err="1">
                <a:solidFill>
                  <a:srgbClr val="B6E3FF"/>
                </a:solidFill>
                <a:latin typeface="Source Sans Pro"/>
                <a:ea typeface="Source Sans Pro"/>
              </a:rPr>
              <a:t>Du har redusert klimafotavtrykket med totalt </a:t>
            </a:r>
            <a:endParaRPr lang="nb-NO" sz="1600" b="1" dirty="0" err="1">
              <a:solidFill>
                <a:schemeClr val="accent6">
                  <a:lumMod val="20000"/>
                  <a:lumOff val="80000"/>
                </a:schemeClr>
              </a:solidFill>
            </a:endParaRPr>
          </a:p>
        </xdr:txBody>
      </xdr:sp>
      <xdr:sp macro="" textlink="$C$190">
        <xdr:nvSpPr>
          <xdr:cNvPr id="8" name="TekstSylinder 47">
            <a:extLst>
              <a:ext uri="{FF2B5EF4-FFF2-40B4-BE49-F238E27FC236}">
                <a16:creationId xmlns:a16="http://schemas.microsoft.com/office/drawing/2014/main" id="{1E5DD3B3-0B40-02F0-A49A-08D327F1E8E2}"/>
              </a:ext>
            </a:extLst>
          </xdr:cNvPr>
          <xdr:cNvSpPr txBox="1"/>
        </xdr:nvSpPr>
        <xdr:spPr>
          <a:xfrm>
            <a:off x="14739977" y="16451576"/>
            <a:ext cx="3746500" cy="44524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63E0559D-1110-47C7-A85E-50F8203AEAE6}" type="TxLink">
              <a:rPr lang="en-US" sz="4000" b="1" i="0" u="none" baseline="0">
                <a:solidFill>
                  <a:srgbClr val="FFFFFF"/>
                </a:solidFill>
                <a:latin typeface="Source Sans Pro"/>
                <a:ea typeface="Source Sans Pro"/>
              </a:rPr>
              <a:pPr algn="l"/>
              <a:t>0 kg CO2-ekv*</a:t>
            </a:fld>
            <a:endParaRPr lang="nb-NO" sz="4000" b="1">
              <a:solidFill>
                <a:schemeClr val="bg1"/>
              </a:solidFill>
            </a:endParaRPr>
          </a:p>
        </xdr:txBody>
      </xdr:sp>
    </xdr:grpSp>
    <xdr:clientData/>
  </xdr:twoCellAnchor>
  <xdr:twoCellAnchor>
    <xdr:from>
      <xdr:col>0</xdr:col>
      <xdr:colOff>1024499</xdr:colOff>
      <xdr:row>70</xdr:row>
      <xdr:rowOff>103814</xdr:rowOff>
    </xdr:from>
    <xdr:to>
      <xdr:col>2</xdr:col>
      <xdr:colOff>2079939</xdr:colOff>
      <xdr:row>72</xdr:row>
      <xdr:rowOff>88900</xdr:rowOff>
    </xdr:to>
    <xdr:sp macro="" textlink="">
      <xdr:nvSpPr>
        <xdr:cNvPr id="9" name="TekstSylinder 47">
          <a:extLst>
            <a:ext uri="{FF2B5EF4-FFF2-40B4-BE49-F238E27FC236}">
              <a16:creationId xmlns:a16="http://schemas.microsoft.com/office/drawing/2014/main" id="{5C16DBEB-EF91-4924-B157-C07BA8E46F89}"/>
            </a:ext>
          </a:extLst>
        </xdr:cNvPr>
        <xdr:cNvSpPr txBox="1"/>
      </xdr:nvSpPr>
      <xdr:spPr>
        <a:xfrm>
          <a:off x="1009650" y="32375475"/>
          <a:ext cx="6019800" cy="3619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r>
            <a:rPr lang="nb-NO" sz="1400" b="0" i="1" u="none" baseline="0">
              <a:solidFill>
                <a:srgbClr val="B6E3FF"/>
              </a:solidFill>
              <a:latin typeface="Source Sans Pro"/>
              <a:ea typeface="Source Sans Pro"/>
            </a:rPr>
            <a:t>*Samanlikna med å kjøpe alt nytt</a:t>
          </a:r>
          <a:endParaRPr lang="nb-NO" sz="3600" b="1" i="1">
            <a:solidFill>
              <a:schemeClr val="bg1"/>
            </a:solidFill>
          </a:endParaRPr>
        </a:p>
      </xdr:txBody>
    </xdr:sp>
    <xdr:clientData/>
  </xdr:twoCellAnchor>
  <xdr:twoCellAnchor>
    <xdr:from>
      <xdr:col>3</xdr:col>
      <xdr:colOff>373105</xdr:colOff>
      <xdr:row>64</xdr:row>
      <xdr:rowOff>85290</xdr:rowOff>
    </xdr:from>
    <xdr:to>
      <xdr:col>5</xdr:col>
      <xdr:colOff>1005839</xdr:colOff>
      <xdr:row>71</xdr:row>
      <xdr:rowOff>104316</xdr:rowOff>
    </xdr:to>
    <xdr:grpSp>
      <xdr:nvGrpSpPr>
        <xdr:cNvPr id="10" name="Gruppe 54">
          <a:extLst>
            <a:ext uri="{FF2B5EF4-FFF2-40B4-BE49-F238E27FC236}">
              <a16:creationId xmlns:a16="http://schemas.microsoft.com/office/drawing/2014/main" id="{3CEE6F3B-61E7-4848-BE9F-35129EC21049}"/>
            </a:ext>
            <a:ext uri="{C183D7F6-B498-43B3-948B-1728B52AA6E4}">
              <adec:decorative xmlns:adec="http://schemas.microsoft.com/office/drawing/2017/decorative" val="1"/>
            </a:ext>
          </a:extLst>
        </xdr:cNvPr>
        <xdr:cNvGrpSpPr>
          <a:grpSpLocks/>
        </xdr:cNvGrpSpPr>
      </xdr:nvGrpSpPr>
      <xdr:grpSpPr>
        <a:xfrm>
          <a:off x="8276950" y="30868820"/>
          <a:ext cx="7607574" cy="1237591"/>
          <a:chOff x="6235068" y="27112558"/>
          <a:chExt cx="3949324" cy="1346020"/>
        </a:xfrm>
      </xdr:grpSpPr>
      <xdr:sp macro="" textlink="$E$191">
        <xdr:nvSpPr>
          <xdr:cNvPr id="11" name="TekstSylinder 47">
            <a:extLst>
              <a:ext uri="{FF2B5EF4-FFF2-40B4-BE49-F238E27FC236}">
                <a16:creationId xmlns:a16="http://schemas.microsoft.com/office/drawing/2014/main" id="{F744C771-E9B4-61DE-B177-0BC7F258E90F}"/>
              </a:ext>
            </a:extLst>
          </xdr:cNvPr>
          <xdr:cNvSpPr txBox="1"/>
        </xdr:nvSpPr>
        <xdr:spPr>
          <a:xfrm>
            <a:off x="6235068" y="27368611"/>
            <a:ext cx="3575133" cy="774069"/>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65E8ED37-9272-4DFE-A774-DE659A72E07C}" type="TxLink">
              <a:rPr lang="en-US" sz="4000" b="1" i="0" u="none" baseline="0">
                <a:solidFill>
                  <a:srgbClr val="FFFFFF"/>
                </a:solidFill>
                <a:latin typeface="Source Sans Pro"/>
                <a:ea typeface="Source Sans Pro"/>
              </a:rPr>
              <a:pPr algn="l"/>
              <a:t>0 flyreiser</a:t>
            </a:fld>
            <a:endParaRPr lang="nb-NO" sz="4000" b="1">
              <a:solidFill>
                <a:schemeClr val="bg1"/>
              </a:solidFill>
            </a:endParaRPr>
          </a:p>
        </xdr:txBody>
      </xdr:sp>
      <xdr:sp macro="" textlink="">
        <xdr:nvSpPr>
          <xdr:cNvPr id="13" name="TekstSylinder 47">
            <a:extLst>
              <a:ext uri="{FF2B5EF4-FFF2-40B4-BE49-F238E27FC236}">
                <a16:creationId xmlns:a16="http://schemas.microsoft.com/office/drawing/2014/main" id="{4613BDF1-E07F-212C-1181-FFEE52199FAF}"/>
              </a:ext>
            </a:extLst>
          </xdr:cNvPr>
          <xdr:cNvSpPr txBox="1"/>
        </xdr:nvSpPr>
        <xdr:spPr>
          <a:xfrm>
            <a:off x="6242588" y="28088643"/>
            <a:ext cx="3941804" cy="36993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r>
              <a:rPr lang="nb-NO" sz="1600" b="0" i="0" u="none" baseline="0">
                <a:solidFill>
                  <a:srgbClr val="B6E3FF"/>
                </a:solidFill>
                <a:latin typeface="Source Sans Pro"/>
                <a:ea typeface="Source Sans Pro"/>
              </a:rPr>
              <a:t>Tur retur Oslo-Trondheim</a:t>
            </a:r>
            <a:endParaRPr lang="nb-NO" sz="4000" b="1" i="0">
              <a:solidFill>
                <a:schemeClr val="bg1"/>
              </a:solidFill>
            </a:endParaRPr>
          </a:p>
        </xdr:txBody>
      </xdr:sp>
      <xdr:pic>
        <xdr:nvPicPr>
          <xdr:cNvPr id="12" name="Grafikk 56">
            <a:extLst>
              <a:ext uri="{FF2B5EF4-FFF2-40B4-BE49-F238E27FC236}">
                <a16:creationId xmlns:a16="http://schemas.microsoft.com/office/drawing/2014/main" id="{41063FD9-57C7-69D7-A1BA-FD15EE58916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rot="18900000">
            <a:off x="9024565" y="27112558"/>
            <a:ext cx="475753" cy="1161462"/>
          </a:xfrm>
          <a:prstGeom prst="rect">
            <a:avLst/>
          </a:prstGeom>
        </xdr:spPr>
      </xdr:pic>
    </xdr:grpSp>
    <xdr:clientData/>
  </xdr:twoCellAnchor>
  <xdr:twoCellAnchor>
    <xdr:from>
      <xdr:col>5</xdr:col>
      <xdr:colOff>608058</xdr:colOff>
      <xdr:row>62</xdr:row>
      <xdr:rowOff>108773</xdr:rowOff>
    </xdr:from>
    <xdr:to>
      <xdr:col>7</xdr:col>
      <xdr:colOff>1181113</xdr:colOff>
      <xdr:row>73</xdr:row>
      <xdr:rowOff>55756</xdr:rowOff>
    </xdr:to>
    <xdr:grpSp>
      <xdr:nvGrpSpPr>
        <xdr:cNvPr id="14" name="Gruppe 45">
          <a:extLst>
            <a:ext uri="{FF2B5EF4-FFF2-40B4-BE49-F238E27FC236}">
              <a16:creationId xmlns:a16="http://schemas.microsoft.com/office/drawing/2014/main" id="{A0E09B74-B030-463F-8110-6E7FAF938869}"/>
            </a:ext>
            <a:ext uri="{C183D7F6-B498-43B3-948B-1728B52AA6E4}">
              <adec:decorative xmlns:adec="http://schemas.microsoft.com/office/drawing/2017/decorative" val="1"/>
            </a:ext>
          </a:extLst>
        </xdr:cNvPr>
        <xdr:cNvGrpSpPr>
          <a:grpSpLocks/>
        </xdr:cNvGrpSpPr>
      </xdr:nvGrpSpPr>
      <xdr:grpSpPr>
        <a:xfrm>
          <a:off x="15482933" y="30539243"/>
          <a:ext cx="7415180" cy="1873573"/>
          <a:chOff x="14712757" y="15428951"/>
          <a:chExt cx="4507806" cy="1187018"/>
        </a:xfrm>
      </xdr:grpSpPr>
      <xdr:sp macro="" textlink="">
        <xdr:nvSpPr>
          <xdr:cNvPr id="15" name="Avrundet rektangel 46">
            <a:extLst>
              <a:ext uri="{FF2B5EF4-FFF2-40B4-BE49-F238E27FC236}">
                <a16:creationId xmlns:a16="http://schemas.microsoft.com/office/drawing/2014/main" id="{A87BA1EB-B418-DE80-678C-9206CEE78E7B}"/>
              </a:ext>
            </a:extLst>
          </xdr:cNvPr>
          <xdr:cNvSpPr/>
        </xdr:nvSpPr>
        <xdr:spPr>
          <a:xfrm>
            <a:off x="14757739" y="15428951"/>
            <a:ext cx="4462824" cy="1187018"/>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1" i="0" u="none" baseline="0" dirty="0" err="1">
                <a:solidFill>
                  <a:srgbClr val="B6E3FF"/>
                </a:solidFill>
                <a:latin typeface="Source Sans Pro"/>
                <a:ea typeface="Source Sans Pro"/>
              </a:rPr>
              <a:t>Årleg reduksjon i klimafotavtrykk </a:t>
            </a:r>
          </a:p>
        </xdr:txBody>
      </xdr:sp>
      <xdr:sp macro="" textlink="$C$193">
        <xdr:nvSpPr>
          <xdr:cNvPr id="16" name="TekstSylinder 47">
            <a:extLst>
              <a:ext uri="{FF2B5EF4-FFF2-40B4-BE49-F238E27FC236}">
                <a16:creationId xmlns:a16="http://schemas.microsoft.com/office/drawing/2014/main" id="{4E52C4EA-CB04-29F7-F9BD-4531444D00A3}"/>
              </a:ext>
            </a:extLst>
          </xdr:cNvPr>
          <xdr:cNvSpPr txBox="1"/>
        </xdr:nvSpPr>
        <xdr:spPr>
          <a:xfrm>
            <a:off x="14712757" y="15860731"/>
            <a:ext cx="3746500" cy="44524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B5338C77-F06D-4EFD-8A2D-5C9DF3BF042A}" type="TxLink">
              <a:rPr lang="en-US" sz="4000" b="1" i="0" u="none" baseline="0">
                <a:solidFill>
                  <a:srgbClr val="FFFFFF"/>
                </a:solidFill>
                <a:latin typeface="Source Sans Pro"/>
                <a:ea typeface="Source Sans Pro"/>
              </a:rPr>
              <a:pPr algn="l"/>
              <a:t>0 kg CO2-ekv*</a:t>
            </a:fld>
            <a:endParaRPr lang="nb-NO" sz="4000" b="1">
              <a:solidFill>
                <a:schemeClr val="bg1"/>
              </a:solidFill>
            </a:endParaRPr>
          </a:p>
        </xdr:txBody>
      </xdr:sp>
    </xdr:grpSp>
    <xdr:clientData/>
  </xdr:twoCellAnchor>
  <xdr:twoCellAnchor>
    <xdr:from>
      <xdr:col>5</xdr:col>
      <xdr:colOff>692683</xdr:colOff>
      <xdr:row>70</xdr:row>
      <xdr:rowOff>50341</xdr:rowOff>
    </xdr:from>
    <xdr:to>
      <xdr:col>8</xdr:col>
      <xdr:colOff>527384</xdr:colOff>
      <xdr:row>72</xdr:row>
      <xdr:rowOff>35426</xdr:rowOff>
    </xdr:to>
    <xdr:sp macro="" textlink="">
      <xdr:nvSpPr>
        <xdr:cNvPr id="17" name="TekstSylinder 47">
          <a:extLst>
            <a:ext uri="{FF2B5EF4-FFF2-40B4-BE49-F238E27FC236}">
              <a16:creationId xmlns:a16="http://schemas.microsoft.com/office/drawing/2014/main" id="{6B28EFF2-DC2A-4F19-906F-62B9F381BB25}"/>
            </a:ext>
          </a:extLst>
        </xdr:cNvPr>
        <xdr:cNvSpPr txBox="1"/>
      </xdr:nvSpPr>
      <xdr:spPr>
        <a:xfrm>
          <a:off x="15154275" y="32318325"/>
          <a:ext cx="9344025" cy="3619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r>
            <a:rPr lang="nb-NO" sz="1400" b="0" i="1" u="none" baseline="0">
              <a:solidFill>
                <a:srgbClr val="B6E3FF"/>
              </a:solidFill>
              <a:latin typeface="Source Sans Pro"/>
              <a:ea typeface="Source Sans Pro"/>
            </a:rPr>
            <a:t>*Samanlikna med å kjøpe alt nytt</a:t>
          </a:r>
          <a:endParaRPr lang="nb-NO" sz="3600" b="1" i="1">
            <a:solidFill>
              <a:schemeClr val="bg1"/>
            </a:solidFill>
          </a:endParaRPr>
        </a:p>
      </xdr:txBody>
    </xdr:sp>
    <xdr:clientData/>
  </xdr:twoCellAnchor>
  <xdr:twoCellAnchor>
    <xdr:from>
      <xdr:col>0</xdr:col>
      <xdr:colOff>1185488</xdr:colOff>
      <xdr:row>78</xdr:row>
      <xdr:rowOff>44255</xdr:rowOff>
    </xdr:from>
    <xdr:to>
      <xdr:col>6</xdr:col>
      <xdr:colOff>1841269</xdr:colOff>
      <xdr:row>82</xdr:row>
      <xdr:rowOff>82740</xdr:rowOff>
    </xdr:to>
    <xdr:sp macro="" textlink="" fLocksText="0">
      <xdr:nvSpPr>
        <xdr:cNvPr id="18" name="TekstSylinder 17">
          <a:extLst>
            <a:ext uri="{FF2B5EF4-FFF2-40B4-BE49-F238E27FC236}">
              <a16:creationId xmlns:a16="http://schemas.microsoft.com/office/drawing/2014/main" id="{6E3E8D93-5E50-4018-9029-B599BB570BF6}"/>
            </a:ext>
          </a:extLst>
        </xdr:cNvPr>
        <xdr:cNvSpPr txBox="1"/>
      </xdr:nvSpPr>
      <xdr:spPr>
        <a:xfrm>
          <a:off x="1009650" y="33842325"/>
          <a:ext cx="19097625" cy="8001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800" b="1" i="0" u="none" baseline="0">
              <a:solidFill>
                <a:srgbClr val="E5F6FC"/>
              </a:solidFill>
              <a:latin typeface="Source Sans Pro"/>
              <a:ea typeface="Source Sans Pro"/>
            </a:rPr>
            <a:t>I tillegg sparer du pengar - vi estimerer at du sparer </a:t>
          </a:r>
          <a:endParaRPr lang="nb-NO" sz="2800" b="1">
            <a:solidFill>
              <a:srgbClr val="E5F6FC"/>
            </a:solidFill>
          </a:endParaRPr>
        </a:p>
      </xdr:txBody>
    </xdr:sp>
    <xdr:clientData/>
  </xdr:twoCellAnchor>
  <xdr:twoCellAnchor>
    <xdr:from>
      <xdr:col>0</xdr:col>
      <xdr:colOff>1133489</xdr:colOff>
      <xdr:row>82</xdr:row>
      <xdr:rowOff>151918</xdr:rowOff>
    </xdr:from>
    <xdr:to>
      <xdr:col>2</xdr:col>
      <xdr:colOff>2151858</xdr:colOff>
      <xdr:row>93</xdr:row>
      <xdr:rowOff>36940</xdr:rowOff>
    </xdr:to>
    <xdr:grpSp>
      <xdr:nvGrpSpPr>
        <xdr:cNvPr id="19" name="Gruppe 45">
          <a:extLst>
            <a:ext uri="{FF2B5EF4-FFF2-40B4-BE49-F238E27FC236}">
              <a16:creationId xmlns:a16="http://schemas.microsoft.com/office/drawing/2014/main" id="{2B399BC2-BC62-4993-B34C-EE87F71CDA7E}"/>
            </a:ext>
            <a:ext uri="{C183D7F6-B498-43B3-948B-1728B52AA6E4}">
              <adec:decorative xmlns:adec="http://schemas.microsoft.com/office/drawing/2017/decorative" val="1"/>
            </a:ext>
          </a:extLst>
        </xdr:cNvPr>
        <xdr:cNvGrpSpPr>
          <a:grpSpLocks/>
        </xdr:cNvGrpSpPr>
      </xdr:nvGrpSpPr>
      <xdr:grpSpPr>
        <a:xfrm>
          <a:off x="1036334" y="34076793"/>
          <a:ext cx="6215209" cy="1805897"/>
          <a:chOff x="14757740" y="15428951"/>
          <a:chExt cx="3749826" cy="1187018"/>
        </a:xfrm>
      </xdr:grpSpPr>
      <xdr:sp macro="" textlink="">
        <xdr:nvSpPr>
          <xdr:cNvPr id="20" name="Avrundet rektangel 46">
            <a:extLst>
              <a:ext uri="{FF2B5EF4-FFF2-40B4-BE49-F238E27FC236}">
                <a16:creationId xmlns:a16="http://schemas.microsoft.com/office/drawing/2014/main" id="{0D767D80-0138-480F-492F-C5FD729A42FD}"/>
              </a:ext>
            </a:extLst>
          </xdr:cNvPr>
          <xdr:cNvSpPr/>
        </xdr:nvSpPr>
        <xdr:spPr>
          <a:xfrm>
            <a:off x="14757740" y="15428951"/>
            <a:ext cx="3466708" cy="1187018"/>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1" i="0" u="none" baseline="0" dirty="0" err="1">
                <a:solidFill>
                  <a:srgbClr val="B6E3FF"/>
                </a:solidFill>
                <a:latin typeface="Source Sans Pro"/>
                <a:ea typeface="Source Sans Pro"/>
              </a:rPr>
              <a:t>Total innsparing</a:t>
            </a:r>
          </a:p>
        </xdr:txBody>
      </xdr:sp>
      <xdr:sp macro="" textlink="$C$197">
        <xdr:nvSpPr>
          <xdr:cNvPr id="21" name="TekstSylinder 47">
            <a:extLst>
              <a:ext uri="{FF2B5EF4-FFF2-40B4-BE49-F238E27FC236}">
                <a16:creationId xmlns:a16="http://schemas.microsoft.com/office/drawing/2014/main" id="{594181D1-28C0-76FD-29B5-F4039628381B}"/>
              </a:ext>
            </a:extLst>
          </xdr:cNvPr>
          <xdr:cNvSpPr txBox="1"/>
        </xdr:nvSpPr>
        <xdr:spPr>
          <a:xfrm>
            <a:off x="14761066" y="15860731"/>
            <a:ext cx="3746500" cy="44524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A533BF4E-32EF-470E-BD80-9FF533F593E1}" type="TxLink">
              <a:rPr lang="en-US" sz="4000" b="1" i="0" u="none" baseline="0">
                <a:solidFill>
                  <a:srgbClr val="FFFFFF"/>
                </a:solidFill>
                <a:latin typeface="Source Sans Pro"/>
                <a:ea typeface="Source Sans Pro"/>
              </a:rPr>
              <a:pPr algn="l"/>
              <a:t>0 kr</a:t>
            </a:fld>
            <a:endParaRPr lang="nb-NO" sz="4000" b="1">
              <a:solidFill>
                <a:schemeClr val="bg1"/>
              </a:solidFill>
            </a:endParaRPr>
          </a:p>
        </xdr:txBody>
      </xdr:sp>
    </xdr:grpSp>
    <xdr:clientData/>
  </xdr:twoCellAnchor>
  <xdr:twoCellAnchor>
    <xdr:from>
      <xdr:col>2</xdr:col>
      <xdr:colOff>2039631</xdr:colOff>
      <xdr:row>82</xdr:row>
      <xdr:rowOff>150379</xdr:rowOff>
    </xdr:from>
    <xdr:to>
      <xdr:col>4</xdr:col>
      <xdr:colOff>2083760</xdr:colOff>
      <xdr:row>93</xdr:row>
      <xdr:rowOff>35401</xdr:rowOff>
    </xdr:to>
    <xdr:grpSp>
      <xdr:nvGrpSpPr>
        <xdr:cNvPr id="22" name="Gruppe 45">
          <a:extLst>
            <a:ext uri="{FF2B5EF4-FFF2-40B4-BE49-F238E27FC236}">
              <a16:creationId xmlns:a16="http://schemas.microsoft.com/office/drawing/2014/main" id="{3BBAF858-E343-403C-AE58-5E48913F7EEE}"/>
            </a:ext>
            <a:ext uri="{C183D7F6-B498-43B3-948B-1728B52AA6E4}">
              <adec:decorative xmlns:adec="http://schemas.microsoft.com/office/drawing/2017/decorative" val="1"/>
            </a:ext>
          </a:extLst>
        </xdr:cNvPr>
        <xdr:cNvGrpSpPr>
          <a:grpSpLocks/>
        </xdr:cNvGrpSpPr>
      </xdr:nvGrpSpPr>
      <xdr:grpSpPr>
        <a:xfrm>
          <a:off x="7131696" y="34075254"/>
          <a:ext cx="5663879" cy="1805897"/>
          <a:chOff x="14705531" y="15428951"/>
          <a:chExt cx="3746500" cy="1187018"/>
        </a:xfrm>
      </xdr:grpSpPr>
      <xdr:sp macro="" textlink="">
        <xdr:nvSpPr>
          <xdr:cNvPr id="23" name="Avrundet rektangel 46">
            <a:extLst>
              <a:ext uri="{FF2B5EF4-FFF2-40B4-BE49-F238E27FC236}">
                <a16:creationId xmlns:a16="http://schemas.microsoft.com/office/drawing/2014/main" id="{BA045357-83BA-314E-6AE2-0250416F3F8E}"/>
              </a:ext>
            </a:extLst>
          </xdr:cNvPr>
          <xdr:cNvSpPr/>
        </xdr:nvSpPr>
        <xdr:spPr>
          <a:xfrm>
            <a:off x="14757739" y="15428951"/>
            <a:ext cx="3384342" cy="1187018"/>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1" i="0" u="none" baseline="0" dirty="0" err="1">
                <a:solidFill>
                  <a:srgbClr val="B6E3FF"/>
                </a:solidFill>
                <a:latin typeface="Source Sans Pro"/>
                <a:ea typeface="Source Sans Pro"/>
              </a:rPr>
              <a:t>Årleg innsparing</a:t>
            </a:r>
          </a:p>
        </xdr:txBody>
      </xdr:sp>
      <xdr:sp macro="" textlink="$E$197">
        <xdr:nvSpPr>
          <xdr:cNvPr id="24" name="TekstSylinder 47">
            <a:extLst>
              <a:ext uri="{FF2B5EF4-FFF2-40B4-BE49-F238E27FC236}">
                <a16:creationId xmlns:a16="http://schemas.microsoft.com/office/drawing/2014/main" id="{CD08500E-B1C7-8AAD-968A-2E3601D68802}"/>
              </a:ext>
            </a:extLst>
          </xdr:cNvPr>
          <xdr:cNvSpPr txBox="1"/>
        </xdr:nvSpPr>
        <xdr:spPr>
          <a:xfrm>
            <a:off x="14705531" y="15860731"/>
            <a:ext cx="3746500" cy="445247"/>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fld id="{790D7F15-4964-4EC9-A5A4-EE08695081A1}" type="TxLink">
              <a:rPr lang="en-US" sz="4000" b="1" i="0" u="none" baseline="0">
                <a:solidFill>
                  <a:srgbClr val="FFFFFF"/>
                </a:solidFill>
                <a:latin typeface="Source Sans Pro"/>
                <a:ea typeface="Source Sans Pro"/>
              </a:rPr>
              <a:pPr algn="l"/>
              <a:t>0 kr</a:t>
            </a:fld>
            <a:endParaRPr lang="nb-NO" sz="4000" b="1">
              <a:solidFill>
                <a:schemeClr val="bg1"/>
              </a:solidFill>
            </a:endParaRPr>
          </a:p>
        </xdr:txBody>
      </xdr:sp>
    </xdr:grpSp>
    <xdr:clientData/>
  </xdr:twoCellAnchor>
  <xdr:twoCellAnchor>
    <xdr:from>
      <xdr:col>0</xdr:col>
      <xdr:colOff>1131718</xdr:colOff>
      <xdr:row>90</xdr:row>
      <xdr:rowOff>118129</xdr:rowOff>
    </xdr:from>
    <xdr:to>
      <xdr:col>2</xdr:col>
      <xdr:colOff>2187158</xdr:colOff>
      <xdr:row>92</xdr:row>
      <xdr:rowOff>107024</xdr:rowOff>
    </xdr:to>
    <xdr:sp macro="" textlink="">
      <xdr:nvSpPr>
        <xdr:cNvPr id="25" name="TekstSylinder 47">
          <a:extLst>
            <a:ext uri="{FF2B5EF4-FFF2-40B4-BE49-F238E27FC236}">
              <a16:creationId xmlns:a16="http://schemas.microsoft.com/office/drawing/2014/main" id="{EFE867F2-22A1-4563-8F39-53EB9300888B}"/>
            </a:ext>
          </a:extLst>
        </xdr:cNvPr>
        <xdr:cNvSpPr txBox="1"/>
      </xdr:nvSpPr>
      <xdr:spPr>
        <a:xfrm>
          <a:off x="1009650" y="36195000"/>
          <a:ext cx="6134100" cy="3714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r>
            <a:rPr lang="nb-NO" sz="1400" b="0" i="1" u="none" baseline="0">
              <a:solidFill>
                <a:srgbClr val="B6E3FF"/>
              </a:solidFill>
              <a:latin typeface="Source Sans Pro"/>
              <a:ea typeface="Source Sans Pro"/>
            </a:rPr>
            <a:t>*Samanlikna med å kjøpe alt nytt</a:t>
          </a:r>
          <a:endParaRPr lang="nb-NO" sz="3600" b="1" i="1">
            <a:solidFill>
              <a:schemeClr val="bg1"/>
            </a:solidFill>
          </a:endParaRPr>
        </a:p>
      </xdr:txBody>
    </xdr:sp>
    <xdr:clientData/>
  </xdr:twoCellAnchor>
  <xdr:twoCellAnchor>
    <xdr:from>
      <xdr:col>2</xdr:col>
      <xdr:colOff>2109002</xdr:colOff>
      <xdr:row>90</xdr:row>
      <xdr:rowOff>93345</xdr:rowOff>
    </xdr:from>
    <xdr:to>
      <xdr:col>4</xdr:col>
      <xdr:colOff>2190391</xdr:colOff>
      <xdr:row>92</xdr:row>
      <xdr:rowOff>78430</xdr:rowOff>
    </xdr:to>
    <xdr:sp macro="" textlink="">
      <xdr:nvSpPr>
        <xdr:cNvPr id="26" name="TekstSylinder 47">
          <a:extLst>
            <a:ext uri="{FF2B5EF4-FFF2-40B4-BE49-F238E27FC236}">
              <a16:creationId xmlns:a16="http://schemas.microsoft.com/office/drawing/2014/main" id="{C783BBC3-10A3-484F-AB80-160B95040D0F}"/>
            </a:ext>
          </a:extLst>
        </xdr:cNvPr>
        <xdr:cNvSpPr txBox="1"/>
      </xdr:nvSpPr>
      <xdr:spPr>
        <a:xfrm>
          <a:off x="7058025" y="36175950"/>
          <a:ext cx="5553075" cy="3619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365760" tIns="45720" rIns="91440" bIns="45720" rtlCol="0" anchor="t"/>
        <a:lstStyle/>
        <a:p>
          <a:pPr algn="l"/>
          <a:r>
            <a:rPr lang="nb-NO" sz="1400" b="0" i="1" u="none" baseline="0">
              <a:solidFill>
                <a:srgbClr val="B6E3FF"/>
              </a:solidFill>
              <a:latin typeface="Source Sans Pro"/>
              <a:ea typeface="Source Sans Pro"/>
            </a:rPr>
            <a:t>*Samanlikna med å kjøpe alt nytt</a:t>
          </a:r>
          <a:endParaRPr lang="nb-NO" sz="3600" b="1" i="1">
            <a:solidFill>
              <a:schemeClr val="bg1"/>
            </a:solidFill>
          </a:endParaRPr>
        </a:p>
      </xdr:txBody>
    </xdr:sp>
    <xdr:clientData/>
  </xdr:twoCellAnchor>
  <xdr:twoCellAnchor>
    <xdr:from>
      <xdr:col>0</xdr:col>
      <xdr:colOff>955191</xdr:colOff>
      <xdr:row>114</xdr:row>
      <xdr:rowOff>172352</xdr:rowOff>
    </xdr:from>
    <xdr:to>
      <xdr:col>19</xdr:col>
      <xdr:colOff>714396</xdr:colOff>
      <xdr:row>141</xdr:row>
      <xdr:rowOff>1082040</xdr:rowOff>
    </xdr:to>
    <xdr:sp macro="" textlink="">
      <xdr:nvSpPr>
        <xdr:cNvPr id="65" name="Avrundet rektangel 31">
          <a:extLst>
            <a:ext uri="{FF2B5EF4-FFF2-40B4-BE49-F238E27FC236}">
              <a16:creationId xmlns:a16="http://schemas.microsoft.com/office/drawing/2014/main" id="{3A34F596-2C84-4EDB-B6E7-9721281E4BB4}"/>
            </a:ext>
            <a:ext uri="{C183D7F6-B498-43B3-948B-1728B52AA6E4}">
              <adec:decorative xmlns:adec="http://schemas.microsoft.com/office/drawing/2017/decorative" val="1"/>
            </a:ext>
          </a:extLst>
        </xdr:cNvPr>
        <xdr:cNvSpPr/>
      </xdr:nvSpPr>
      <xdr:spPr>
        <a:xfrm>
          <a:off x="952500" y="42919650"/>
          <a:ext cx="49139475" cy="6057900"/>
        </a:xfrm>
        <a:prstGeom prst="roundRect">
          <a:avLst>
            <a:gd name="adj" fmla="val 8145"/>
          </a:avLst>
        </a:prstGeom>
        <a:solidFill>
          <a:srgbClr val="E5F7F2">
            <a:alpha val="3000"/>
          </a:srgbClr>
        </a:solidFill>
        <a:ln>
          <a:solidFill>
            <a:schemeClr val="bg1">
              <a:alpha val="4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clientData/>
  </xdr:twoCellAnchor>
  <xdr:twoCellAnchor>
    <xdr:from>
      <xdr:col>0</xdr:col>
      <xdr:colOff>1187551</xdr:colOff>
      <xdr:row>94</xdr:row>
      <xdr:rowOff>1247232</xdr:rowOff>
    </xdr:from>
    <xdr:to>
      <xdr:col>8</xdr:col>
      <xdr:colOff>317198</xdr:colOff>
      <xdr:row>99</xdr:row>
      <xdr:rowOff>29868</xdr:rowOff>
    </xdr:to>
    <xdr:sp macro="" textlink="" fLocksText="0">
      <xdr:nvSpPr>
        <xdr:cNvPr id="28" name="TekstSylinder 27">
          <a:extLst>
            <a:ext uri="{FF2B5EF4-FFF2-40B4-BE49-F238E27FC236}">
              <a16:creationId xmlns:a16="http://schemas.microsoft.com/office/drawing/2014/main" id="{176E9034-B5B6-49F4-9000-E13A3ECE0E6D}"/>
            </a:ext>
          </a:extLst>
        </xdr:cNvPr>
        <xdr:cNvSpPr txBox="1"/>
      </xdr:nvSpPr>
      <xdr:spPr>
        <a:xfrm>
          <a:off x="1009650" y="38090475"/>
          <a:ext cx="23269575" cy="7905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000" b="1" i="0" u="none" baseline="0">
              <a:solidFill>
                <a:srgbClr val="E5F6FC"/>
              </a:solidFill>
              <a:latin typeface="Source Sans Pro"/>
              <a:ea typeface="Source Sans Pro"/>
            </a:rPr>
            <a:t>Resultata dine</a:t>
          </a:r>
        </a:p>
      </xdr:txBody>
    </xdr:sp>
    <xdr:clientData/>
  </xdr:twoCellAnchor>
  <xdr:twoCellAnchor>
    <xdr:from>
      <xdr:col>0</xdr:col>
      <xdr:colOff>1233967</xdr:colOff>
      <xdr:row>100</xdr:row>
      <xdr:rowOff>33866</xdr:rowOff>
    </xdr:from>
    <xdr:to>
      <xdr:col>11</xdr:col>
      <xdr:colOff>678139</xdr:colOff>
      <xdr:row>105</xdr:row>
      <xdr:rowOff>76199</xdr:rowOff>
    </xdr:to>
    <xdr:sp macro="" textlink="" fLocksText="0">
      <xdr:nvSpPr>
        <xdr:cNvPr id="29" name="TekstSylinder 54">
          <a:extLst>
            <a:ext uri="{FF2B5EF4-FFF2-40B4-BE49-F238E27FC236}">
              <a16:creationId xmlns:a16="http://schemas.microsoft.com/office/drawing/2014/main" id="{5CF780A0-7ED7-4741-B025-5EBCE75B19D4}"/>
            </a:ext>
          </a:extLst>
        </xdr:cNvPr>
        <xdr:cNvSpPr txBox="1"/>
      </xdr:nvSpPr>
      <xdr:spPr>
        <a:xfrm>
          <a:off x="1009650" y="39081075"/>
          <a:ext cx="26793825" cy="17907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FFFFFF"/>
              </a:solidFill>
              <a:latin typeface="Source Sans Pro"/>
              <a:ea typeface="Source Sans Pro"/>
            </a:rPr>
            <a:t>Her kan du sjå innsparingane dine for IKT med tiltaka som er valde samanlikna med å kjøpe alle einingar nytt.</a:t>
          </a:r>
          <a:r>
            <a:rPr lang="nb-NO" sz="2000">
              <a:solidFill>
                <a:schemeClr val="bg1"/>
              </a:solidFill>
            </a:rPr>
            <a:t> </a:t>
          </a:r>
        </a:p>
        <a:p>
          <a:pPr algn="l">
            <a:defRPr lang="nb-NO" sz="2000" b="0" i="0" u="none" baseline="0">
              <a:solidFill>
                <a:srgbClr val="FFFFFF"/>
              </a:solidFill>
              <a:latin typeface="Source Sans Pro"/>
              <a:ea typeface="Source Sans Pro"/>
            </a:defRPr>
          </a:pPr>
          <a:endParaRPr/>
        </a:p>
        <a:p>
          <a:pPr algn="l">
            <a:defRPr lang="nb-NO" sz="2000" b="0" i="0" u="none" baseline="0">
              <a:solidFill>
                <a:srgbClr val="FFFFFF"/>
              </a:solidFill>
              <a:latin typeface="Source Sans Pro"/>
              <a:ea typeface="Source Sans Pro"/>
            </a:defRPr>
          </a:pPr>
          <a:r>
            <a:rPr lang="nb-NO" sz="2000" b="0" i="0" u="none" baseline="0">
              <a:solidFill>
                <a:srgbClr val="FFFFFF"/>
              </a:solidFill>
              <a:latin typeface="Source Sans Pro"/>
              <a:ea typeface="Source Sans Pro"/>
            </a:rPr>
            <a:t>Vel om du vil sjå fotavtrykk eller kostnader i nedtrekksmenyen.</a:t>
          </a:r>
          <a:r>
            <a:rPr lang="nb-NO" sz="2000">
              <a:solidFill>
                <a:schemeClr val="bg1"/>
              </a:solidFill>
            </a:rPr>
            <a:t> </a:t>
          </a:r>
        </a:p>
        <a:p>
          <a:pPr algn="l">
            <a:defRPr lang="nb-NO" sz="2000" b="0" i="0" u="none" baseline="0">
              <a:solidFill>
                <a:srgbClr val="FFFFFF"/>
              </a:solidFill>
              <a:latin typeface="Source Sans Pro"/>
              <a:ea typeface="Source Sans Pro"/>
            </a:defRPr>
          </a:pPr>
          <a:r>
            <a:rPr lang="nb-NO" sz="2000" b="0" i="0" u="none" baseline="0">
              <a:solidFill>
                <a:srgbClr val="FFFFFF"/>
              </a:solidFill>
              <a:latin typeface="Source Sans Pro"/>
              <a:ea typeface="Source Sans Pro"/>
            </a:rPr>
            <a:t>Hent ut resultatet ved å ta skjermdump av grafen eller lag din eigen graf ved å kopiere resultatet frå tabellen. </a:t>
          </a:r>
        </a:p>
      </xdr:txBody>
    </xdr:sp>
    <xdr:clientData/>
  </xdr:twoCellAnchor>
  <xdr:twoCellAnchor>
    <xdr:from>
      <xdr:col>1</xdr:col>
      <xdr:colOff>611103</xdr:colOff>
      <xdr:row>29</xdr:row>
      <xdr:rowOff>737765</xdr:rowOff>
    </xdr:from>
    <xdr:to>
      <xdr:col>3</xdr:col>
      <xdr:colOff>1999027</xdr:colOff>
      <xdr:row>30</xdr:row>
      <xdr:rowOff>125791</xdr:rowOff>
    </xdr:to>
    <xdr:sp macro="" textlink="" fLocksText="0">
      <xdr:nvSpPr>
        <xdr:cNvPr id="30" name="Avrundet rektangel 30">
          <a:extLst>
            <a:ext uri="{FF2B5EF4-FFF2-40B4-BE49-F238E27FC236}">
              <a16:creationId xmlns:a16="http://schemas.microsoft.com/office/drawing/2014/main" id="{ADB14866-DCED-483D-A910-FB0C65A10871}"/>
            </a:ext>
          </a:extLst>
        </xdr:cNvPr>
        <xdr:cNvSpPr/>
      </xdr:nvSpPr>
      <xdr:spPr>
        <a:xfrm>
          <a:off x="1619250" y="10972800"/>
          <a:ext cx="8067675" cy="352425"/>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4000" b="1" i="0" u="none" baseline="0" dirty="0" err="1">
              <a:solidFill>
                <a:srgbClr val="005B91"/>
              </a:solidFill>
              <a:latin typeface="Source Sans Pro"/>
              <a:ea typeface="Source Sans Pro"/>
            </a:rPr>
            <a:t>Fyll inn dine data og vel tiltak</a:t>
          </a:r>
        </a:p>
      </xdr:txBody>
    </xdr:sp>
    <xdr:clientData/>
  </xdr:twoCellAnchor>
  <xdr:twoCellAnchor>
    <xdr:from>
      <xdr:col>3</xdr:col>
      <xdr:colOff>345440</xdr:colOff>
      <xdr:row>62</xdr:row>
      <xdr:rowOff>90914</xdr:rowOff>
    </xdr:from>
    <xdr:to>
      <xdr:col>5</xdr:col>
      <xdr:colOff>76200</xdr:colOff>
      <xdr:row>73</xdr:row>
      <xdr:rowOff>31328</xdr:rowOff>
    </xdr:to>
    <xdr:sp macro="" textlink="">
      <xdr:nvSpPr>
        <xdr:cNvPr id="31" name="Avrundet rektangel 46">
          <a:extLst>
            <a:ext uri="{FF2B5EF4-FFF2-40B4-BE49-F238E27FC236}">
              <a16:creationId xmlns:a16="http://schemas.microsoft.com/office/drawing/2014/main" id="{79D87D3F-30FD-4514-9E1E-323AB872A7C4}"/>
            </a:ext>
          </a:extLst>
        </xdr:cNvPr>
        <xdr:cNvSpPr/>
      </xdr:nvSpPr>
      <xdr:spPr>
        <a:xfrm>
          <a:off x="8029575" y="30841950"/>
          <a:ext cx="6505575" cy="2038350"/>
        </a:xfrm>
        <a:prstGeom prst="roundRect">
          <a:avLst>
            <a:gd name="adj" fmla="val 18852"/>
          </a:avLst>
        </a:prstGeom>
        <a:solidFill>
          <a:schemeClr val="bg1">
            <a:alpha val="3000"/>
          </a:schemeClr>
        </a:solidFill>
        <a:ln>
          <a:solidFill>
            <a:schemeClr val="bg1">
              <a:alpha val="8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274320" rIns="91440" bIns="45720" numCol="1" rtlCol="0" fromWordArt="0" anchor="t" anchorCtr="0">
          <a:prstTxWarp prst="textNoShape">
            <a:avLst/>
          </a:prstTxWarp>
          <a:noAutofit/>
        </a:bodyPr>
        <a:lstStyle/>
        <a:p>
          <a:pPr algn="l"/>
          <a:r>
            <a:rPr lang="nb-NO" sz="1600" b="0" i="0" u="none" baseline="0" dirty="0" err="1">
              <a:solidFill>
                <a:srgbClr val="B6E3FF"/>
              </a:solidFill>
              <a:latin typeface="Source Sans Pro"/>
              <a:ea typeface="Source Sans Pro"/>
            </a:rPr>
            <a:t>Dette svarer til </a:t>
          </a:r>
          <a:endParaRPr lang="nb-NO" sz="1600" b="0" dirty="0" err="1">
            <a:solidFill>
              <a:schemeClr val="accent6">
                <a:lumMod val="20000"/>
                <a:lumOff val="80000"/>
              </a:schemeClr>
            </a:solidFill>
          </a:endParaRPr>
        </a:p>
      </xdr:txBody>
    </xdr:sp>
    <xdr:clientData/>
  </xdr:twoCellAnchor>
  <xdr:twoCellAnchor>
    <xdr:from>
      <xdr:col>0</xdr:col>
      <xdr:colOff>952500</xdr:colOff>
      <xdr:row>19</xdr:row>
      <xdr:rowOff>215899</xdr:rowOff>
    </xdr:from>
    <xdr:to>
      <xdr:col>4</xdr:col>
      <xdr:colOff>723900</xdr:colOff>
      <xdr:row>26</xdr:row>
      <xdr:rowOff>2384777</xdr:rowOff>
    </xdr:to>
    <xdr:sp macro="" textlink="">
      <xdr:nvSpPr>
        <xdr:cNvPr id="40" name="Avrundet rektangel 40">
          <a:extLst>
            <a:ext uri="{FF2B5EF4-FFF2-40B4-BE49-F238E27FC236}">
              <a16:creationId xmlns:a16="http://schemas.microsoft.com/office/drawing/2014/main" id="{C9775156-A9E6-4469-8557-F79D993B7037}"/>
            </a:ext>
            <a:ext uri="{C183D7F6-B498-43B3-948B-1728B52AA6E4}">
              <adec:decorative xmlns:adec="http://schemas.microsoft.com/office/drawing/2017/decorative" val="1"/>
            </a:ext>
          </a:extLst>
        </xdr:cNvPr>
        <xdr:cNvSpPr/>
      </xdr:nvSpPr>
      <xdr:spPr>
        <a:xfrm>
          <a:off x="952500" y="4991100"/>
          <a:ext cx="10191750" cy="3895725"/>
        </a:xfrm>
        <a:prstGeom prst="roundRect">
          <a:avLst>
            <a:gd name="adj" fmla="val 7730"/>
          </a:avLst>
        </a:prstGeom>
        <a:solidFill>
          <a:schemeClr val="bg1">
            <a:lumMod val="85000"/>
            <a:alpha val="27000"/>
          </a:schemeClr>
        </a:solidFill>
        <a:ln>
          <a:solidFill>
            <a:schemeClr val="bg2">
              <a:lumMod val="50000"/>
              <a:alpha val="7351"/>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91440" bIns="45720" numCol="1" rtlCol="0" fromWordArt="0" anchor="t" anchorCtr="0">
          <a:prstTxWarp prst="textNoShape">
            <a:avLst/>
          </a:prstTxWarp>
          <a:noAutofit/>
        </a:bodyPr>
        <a:lstStyle/>
        <a:p>
          <a:pPr rtl="0" fontAlgn="base"/>
          <a:endParaRPr lang="nb-NO" sz="2400" b="0" i="0" u="none" baseline="0">
            <a:solidFill>
              <a:schemeClr val="tx2"/>
            </a:solidFill>
            <a:effectLst/>
            <a:latin typeface="+mn-lt"/>
            <a:ea typeface="+mn-ea"/>
            <a:cs typeface="+mn-cs"/>
          </a:endParaRPr>
        </a:p>
      </xdr:txBody>
    </xdr:sp>
    <xdr:clientData/>
  </xdr:twoCellAnchor>
  <xdr:twoCellAnchor>
    <xdr:from>
      <xdr:col>1</xdr:col>
      <xdr:colOff>245206</xdr:colOff>
      <xdr:row>21</xdr:row>
      <xdr:rowOff>56529</xdr:rowOff>
    </xdr:from>
    <xdr:to>
      <xdr:col>4</xdr:col>
      <xdr:colOff>53885</xdr:colOff>
      <xdr:row>26</xdr:row>
      <xdr:rowOff>136139</xdr:rowOff>
    </xdr:to>
    <xdr:grpSp>
      <xdr:nvGrpSpPr>
        <xdr:cNvPr id="41" name="Gruppe 40">
          <a:hlinkClick xmlns:r="http://schemas.openxmlformats.org/officeDocument/2006/relationships" r:id="rId3"/>
          <a:extLst>
            <a:ext uri="{FF2B5EF4-FFF2-40B4-BE49-F238E27FC236}">
              <a16:creationId xmlns:a16="http://schemas.microsoft.com/office/drawing/2014/main" id="{84D82D53-CD45-43A5-AE03-A81B2817FE80}"/>
            </a:ext>
            <a:ext uri="{C183D7F6-B498-43B3-948B-1728B52AA6E4}">
              <adec:decorative xmlns:adec="http://schemas.microsoft.com/office/drawing/2017/decorative" val="1"/>
            </a:ext>
          </a:extLst>
        </xdr:cNvPr>
        <xdr:cNvGrpSpPr>
          <a:grpSpLocks/>
        </xdr:cNvGrpSpPr>
      </xdr:nvGrpSpPr>
      <xdr:grpSpPr>
        <a:xfrm>
          <a:off x="1280891" y="5172089"/>
          <a:ext cx="9492429" cy="1135615"/>
          <a:chOff x="1687926" y="5450898"/>
          <a:chExt cx="8697242" cy="1153351"/>
        </a:xfrm>
      </xdr:grpSpPr>
      <xdr:sp macro="" textlink="">
        <xdr:nvSpPr>
          <xdr:cNvPr id="42" name="Ellipse 41">
            <a:extLst>
              <a:ext uri="{FF2B5EF4-FFF2-40B4-BE49-F238E27FC236}">
                <a16:creationId xmlns:a16="http://schemas.microsoft.com/office/drawing/2014/main" id="{405436D1-5909-9074-928A-4A0FD22D3C42}"/>
              </a:ext>
            </a:extLst>
          </xdr:cNvPr>
          <xdr:cNvSpPr>
            <a:spLocks noChangeAspect="1"/>
          </xdr:cNvSpPr>
        </xdr:nvSpPr>
        <xdr:spPr>
          <a:xfrm>
            <a:off x="1687926" y="5617348"/>
            <a:ext cx="462250" cy="506028"/>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400" b="0" i="0" u="none" baseline="0" dirty="0" err="1">
                <a:solidFill>
                  <a:srgbClr val="FFFFFF"/>
                </a:solidFill>
                <a:latin typeface="Source Sans Pro"/>
                <a:ea typeface="Source Sans Pro"/>
              </a:rPr>
              <a:t>1</a:t>
            </a:r>
            <a:endParaRPr lang="nb-NO" sz="2000" b="0" dirty="0" err="1">
              <a:solidFill>
                <a:schemeClr val="bg1"/>
              </a:solidFill>
            </a:endParaRPr>
          </a:p>
        </xdr:txBody>
      </xdr:sp>
      <xdr:pic>
        <xdr:nvPicPr>
          <xdr:cNvPr id="43" name="Grafikk 42">
            <a:extLst>
              <a:ext uri="{FF2B5EF4-FFF2-40B4-BE49-F238E27FC236}">
                <a16:creationId xmlns:a16="http://schemas.microsoft.com/office/drawing/2014/main" id="{107D3EBB-9F2A-E9D8-BACA-A6C8F8BD4BBA}"/>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199344" y="5823109"/>
            <a:ext cx="185824" cy="414193"/>
          </a:xfrm>
          <a:prstGeom prst="rect">
            <a:avLst/>
          </a:prstGeom>
        </xdr:spPr>
      </xdr:pic>
      <xdr:grpSp>
        <xdr:nvGrpSpPr>
          <xdr:cNvPr id="44" name="Gruppe 43">
            <a:extLst>
              <a:ext uri="{FF2B5EF4-FFF2-40B4-BE49-F238E27FC236}">
                <a16:creationId xmlns:a16="http://schemas.microsoft.com/office/drawing/2014/main" id="{54488E34-DF38-A653-E254-2ED1F3280851}"/>
              </a:ext>
            </a:extLst>
          </xdr:cNvPr>
          <xdr:cNvGrpSpPr>
            <a:grpSpLocks/>
          </xdr:cNvGrpSpPr>
        </xdr:nvGrpSpPr>
        <xdr:grpSpPr>
          <a:xfrm>
            <a:off x="2126764" y="5450898"/>
            <a:ext cx="6650875" cy="1153351"/>
            <a:chOff x="11127124" y="5760670"/>
            <a:chExt cx="6657706" cy="1145575"/>
          </a:xfrm>
        </xdr:grpSpPr>
        <xdr:sp macro="" textlink="">
          <xdr:nvSpPr>
            <xdr:cNvPr id="45" name="Avrundet rektangel 76">
              <a:extLst>
                <a:ext uri="{FF2B5EF4-FFF2-40B4-BE49-F238E27FC236}">
                  <a16:creationId xmlns:a16="http://schemas.microsoft.com/office/drawing/2014/main" id="{654E4E8B-2D43-0146-DBC1-2C667221E38B}"/>
                </a:ext>
              </a:extLst>
            </xdr:cNvPr>
            <xdr:cNvSpPr/>
          </xdr:nvSpPr>
          <xdr:spPr>
            <a:xfrm>
              <a:off x="11129692" y="5760670"/>
              <a:ext cx="4306512"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400" b="1" i="0" u="none" baseline="0" dirty="0" err="1">
                  <a:solidFill>
                    <a:srgbClr val="002E49"/>
                  </a:solidFill>
                  <a:latin typeface="Source Sans Pro"/>
                  <a:ea typeface="Source Sans Pro"/>
                </a:rPr>
                <a:t>Fyll inn dine data</a:t>
              </a:r>
              <a:endParaRPr lang="nb-NO" sz="2000" b="1" dirty="0" err="1">
                <a:solidFill>
                  <a:schemeClr val="accent6">
                    <a:lumMod val="50000"/>
                  </a:schemeClr>
                </a:solidFill>
              </a:endParaRPr>
            </a:p>
          </xdr:txBody>
        </xdr:sp>
        <xdr:sp macro="" textlink="">
          <xdr:nvSpPr>
            <xdr:cNvPr id="46" name="Avrundet rektangel 77">
              <a:extLst>
                <a:ext uri="{FF2B5EF4-FFF2-40B4-BE49-F238E27FC236}">
                  <a16:creationId xmlns:a16="http://schemas.microsoft.com/office/drawing/2014/main" id="{6D5379F7-6E68-E2CE-274C-B7D717ACE0A3}"/>
                </a:ext>
              </a:extLst>
            </xdr:cNvPr>
            <xdr:cNvSpPr/>
          </xdr:nvSpPr>
          <xdr:spPr>
            <a:xfrm>
              <a:off x="11127124" y="6208504"/>
              <a:ext cx="6657706"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Fyll inn innkjøpsbehov og tiltak i tabellen under.</a:t>
              </a:r>
            </a:p>
          </xdr:txBody>
        </xdr:sp>
      </xdr:grpSp>
    </xdr:grpSp>
    <xdr:clientData/>
  </xdr:twoCellAnchor>
  <xdr:twoCellAnchor>
    <xdr:from>
      <xdr:col>1</xdr:col>
      <xdr:colOff>245208</xdr:colOff>
      <xdr:row>26</xdr:row>
      <xdr:rowOff>629325</xdr:rowOff>
    </xdr:from>
    <xdr:to>
      <xdr:col>4</xdr:col>
      <xdr:colOff>57585</xdr:colOff>
      <xdr:row>26</xdr:row>
      <xdr:rowOff>1749900</xdr:rowOff>
    </xdr:to>
    <xdr:grpSp>
      <xdr:nvGrpSpPr>
        <xdr:cNvPr id="47" name="Gruppe 46">
          <a:hlinkClick xmlns:r="http://schemas.openxmlformats.org/officeDocument/2006/relationships" r:id="rId6"/>
          <a:extLst>
            <a:ext uri="{FF2B5EF4-FFF2-40B4-BE49-F238E27FC236}">
              <a16:creationId xmlns:a16="http://schemas.microsoft.com/office/drawing/2014/main" id="{D08719C3-2D8D-4696-9BE0-361C528BB25F}"/>
            </a:ext>
            <a:ext uri="{C183D7F6-B498-43B3-948B-1728B52AA6E4}">
              <adec:decorative xmlns:adec="http://schemas.microsoft.com/office/drawing/2017/decorative" val="1"/>
            </a:ext>
          </a:extLst>
        </xdr:cNvPr>
        <xdr:cNvGrpSpPr>
          <a:grpSpLocks/>
        </xdr:cNvGrpSpPr>
      </xdr:nvGrpSpPr>
      <xdr:grpSpPr>
        <a:xfrm>
          <a:off x="1280893" y="6800890"/>
          <a:ext cx="9488507" cy="1124385"/>
          <a:chOff x="1606206" y="6422448"/>
          <a:chExt cx="8699664" cy="1129342"/>
        </a:xfrm>
      </xdr:grpSpPr>
      <xdr:sp macro="" textlink="">
        <xdr:nvSpPr>
          <xdr:cNvPr id="48" name="Ellipse 47">
            <a:extLst>
              <a:ext uri="{FF2B5EF4-FFF2-40B4-BE49-F238E27FC236}">
                <a16:creationId xmlns:a16="http://schemas.microsoft.com/office/drawing/2014/main" id="{2087A41F-00FF-773B-7958-18BA946B8CCE}"/>
              </a:ext>
            </a:extLst>
          </xdr:cNvPr>
          <xdr:cNvSpPr>
            <a:spLocks noChangeAspect="1"/>
          </xdr:cNvSpPr>
        </xdr:nvSpPr>
        <xdr:spPr>
          <a:xfrm>
            <a:off x="1606206" y="6574991"/>
            <a:ext cx="462199" cy="507943"/>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400" b="0" i="0" u="none" baseline="0" dirty="0" err="1">
                <a:solidFill>
                  <a:srgbClr val="FFFFFF"/>
                </a:solidFill>
                <a:latin typeface="Source Sans Pro"/>
                <a:ea typeface="Source Sans Pro"/>
              </a:rPr>
              <a:t>2</a:t>
            </a:r>
          </a:p>
        </xdr:txBody>
      </xdr:sp>
      <xdr:grpSp>
        <xdr:nvGrpSpPr>
          <xdr:cNvPr id="49" name="Gruppe 48">
            <a:extLst>
              <a:ext uri="{FF2B5EF4-FFF2-40B4-BE49-F238E27FC236}">
                <a16:creationId xmlns:a16="http://schemas.microsoft.com/office/drawing/2014/main" id="{8C112474-D10D-9251-D9EE-A564F6233D3D}"/>
              </a:ext>
            </a:extLst>
          </xdr:cNvPr>
          <xdr:cNvGrpSpPr>
            <a:grpSpLocks/>
          </xdr:cNvGrpSpPr>
        </xdr:nvGrpSpPr>
        <xdr:grpSpPr>
          <a:xfrm>
            <a:off x="2007778" y="6422448"/>
            <a:ext cx="7337197" cy="1129342"/>
            <a:chOff x="11089618" y="7227355"/>
            <a:chExt cx="7341023" cy="1128192"/>
          </a:xfrm>
        </xdr:grpSpPr>
        <xdr:sp macro="" textlink="">
          <xdr:nvSpPr>
            <xdr:cNvPr id="51" name="Avrundet rektangel 82">
              <a:extLst>
                <a:ext uri="{FF2B5EF4-FFF2-40B4-BE49-F238E27FC236}">
                  <a16:creationId xmlns:a16="http://schemas.microsoft.com/office/drawing/2014/main" id="{9E7210EA-BC56-26F9-67E1-B62D527582EA}"/>
                </a:ext>
              </a:extLst>
            </xdr:cNvPr>
            <xdr:cNvSpPr/>
          </xdr:nvSpPr>
          <xdr:spPr>
            <a:xfrm>
              <a:off x="11089618" y="7227355"/>
              <a:ext cx="7038290"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400" b="1" i="0" u="none" baseline="0" dirty="0" err="1">
                  <a:solidFill>
                    <a:srgbClr val="002E49"/>
                  </a:solidFill>
                  <a:latin typeface="Source Sans Pro"/>
                  <a:ea typeface="Source Sans Pro"/>
                </a:rPr>
                <a:t>Sjå effekten av tiltaka du har valt</a:t>
              </a:r>
              <a:endParaRPr lang="nb-NO" sz="2000" b="1" dirty="0" err="1">
                <a:solidFill>
                  <a:schemeClr val="accent6">
                    <a:lumMod val="50000"/>
                  </a:schemeClr>
                </a:solidFill>
              </a:endParaRPr>
            </a:p>
          </xdr:txBody>
        </xdr:sp>
        <xdr:sp macro="" textlink="">
          <xdr:nvSpPr>
            <xdr:cNvPr id="52" name="Avrundet rektangel 83">
              <a:extLst>
                <a:ext uri="{FF2B5EF4-FFF2-40B4-BE49-F238E27FC236}">
                  <a16:creationId xmlns:a16="http://schemas.microsoft.com/office/drawing/2014/main" id="{7D63CFAC-E197-9C34-3925-CE42F22BE0CF}"/>
                </a:ext>
              </a:extLst>
            </xdr:cNvPr>
            <xdr:cNvSpPr/>
          </xdr:nvSpPr>
          <xdr:spPr>
            <a:xfrm>
              <a:off x="11115930" y="7657806"/>
              <a:ext cx="7314711" cy="697741"/>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Få ei detaljert oversikt over klimafotavtrykk og kostnader for anskaffinga.  </a:t>
              </a:r>
              <a:endParaRPr lang="nb-NO" sz="2000" b="0" dirty="0" err="1">
                <a:solidFill>
                  <a:schemeClr val="accent6">
                    <a:lumMod val="50000"/>
                  </a:schemeClr>
                </a:solidFill>
              </a:endParaRPr>
            </a:p>
          </xdr:txBody>
        </xdr:sp>
      </xdr:grpSp>
      <xdr:pic>
        <xdr:nvPicPr>
          <xdr:cNvPr id="50" name="Grafikk 49">
            <a:extLst>
              <a:ext uri="{FF2B5EF4-FFF2-40B4-BE49-F238E27FC236}">
                <a16:creationId xmlns:a16="http://schemas.microsoft.com/office/drawing/2014/main" id="{706D1C83-FA84-328D-C6E4-D68A3DC5295A}"/>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10120025" y="6783849"/>
            <a:ext cx="185845" cy="393300"/>
          </a:xfrm>
          <a:prstGeom prst="rect">
            <a:avLst/>
          </a:prstGeom>
        </xdr:spPr>
      </xdr:pic>
    </xdr:grpSp>
    <xdr:clientData/>
  </xdr:twoCellAnchor>
  <xdr:twoCellAnchor>
    <xdr:from>
      <xdr:col>1</xdr:col>
      <xdr:colOff>416776</xdr:colOff>
      <xdr:row>26</xdr:row>
      <xdr:rowOff>50584</xdr:rowOff>
    </xdr:from>
    <xdr:to>
      <xdr:col>1</xdr:col>
      <xdr:colOff>534823</xdr:colOff>
      <xdr:row>26</xdr:row>
      <xdr:rowOff>484280</xdr:rowOff>
    </xdr:to>
    <xdr:grpSp>
      <xdr:nvGrpSpPr>
        <xdr:cNvPr id="53" name="Gruppe 84">
          <a:extLst>
            <a:ext uri="{FF2B5EF4-FFF2-40B4-BE49-F238E27FC236}">
              <a16:creationId xmlns:a16="http://schemas.microsoft.com/office/drawing/2014/main" id="{CA25915F-5A74-4C9F-960A-5227109A1D4D}"/>
            </a:ext>
            <a:ext uri="{C183D7F6-B498-43B3-948B-1728B52AA6E4}">
              <adec:decorative xmlns:adec="http://schemas.microsoft.com/office/drawing/2017/decorative" val="1"/>
            </a:ext>
          </a:extLst>
        </xdr:cNvPr>
        <xdr:cNvGrpSpPr>
          <a:grpSpLocks/>
        </xdr:cNvGrpSpPr>
      </xdr:nvGrpSpPr>
      <xdr:grpSpPr>
        <a:xfrm>
          <a:off x="1448651" y="6229769"/>
          <a:ext cx="118047" cy="427981"/>
          <a:chOff x="15214600" y="4957022"/>
          <a:chExt cx="86528" cy="319358"/>
        </a:xfrm>
        <a:solidFill>
          <a:schemeClr val="bg1">
            <a:lumMod val="85000"/>
          </a:schemeClr>
        </a:solidFill>
      </xdr:grpSpPr>
      <xdr:sp macro="" textlink="">
        <xdr:nvSpPr>
          <xdr:cNvPr id="54" name="Ellipse 85">
            <a:extLst>
              <a:ext uri="{FF2B5EF4-FFF2-40B4-BE49-F238E27FC236}">
                <a16:creationId xmlns:a16="http://schemas.microsoft.com/office/drawing/2014/main" id="{999D502B-373A-FCCA-8554-1C6CEF3C7380}"/>
              </a:ext>
            </a:extLst>
          </xdr:cNvPr>
          <xdr:cNvSpPr/>
        </xdr:nvSpPr>
        <xdr:spPr>
          <a:xfrm>
            <a:off x="15218832" y="4957022"/>
            <a:ext cx="82296" cy="84667"/>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55" name="Ellipse 86">
            <a:extLst>
              <a:ext uri="{FF2B5EF4-FFF2-40B4-BE49-F238E27FC236}">
                <a16:creationId xmlns:a16="http://schemas.microsoft.com/office/drawing/2014/main" id="{CDDE79FC-939A-A28D-CD27-6A4F1BE76D40}"/>
              </a:ext>
            </a:extLst>
          </xdr:cNvPr>
          <xdr:cNvSpPr/>
        </xdr:nvSpPr>
        <xdr:spPr>
          <a:xfrm>
            <a:off x="15214600" y="5076736"/>
            <a:ext cx="84667" cy="82296"/>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56" name="Ellipse 87">
            <a:extLst>
              <a:ext uri="{FF2B5EF4-FFF2-40B4-BE49-F238E27FC236}">
                <a16:creationId xmlns:a16="http://schemas.microsoft.com/office/drawing/2014/main" id="{27B801CF-54C2-97B2-9778-2580F858E8C1}"/>
              </a:ext>
            </a:extLst>
          </xdr:cNvPr>
          <xdr:cNvSpPr/>
        </xdr:nvSpPr>
        <xdr:spPr>
          <a:xfrm>
            <a:off x="15214600" y="5194084"/>
            <a:ext cx="84667" cy="82296"/>
          </a:xfrm>
          <a:prstGeom prst="ellipse">
            <a:avLst/>
          </a:prstGeom>
          <a:grp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grpSp>
    <xdr:clientData/>
  </xdr:twoCellAnchor>
  <xdr:twoCellAnchor>
    <xdr:from>
      <xdr:col>0</xdr:col>
      <xdr:colOff>1047837</xdr:colOff>
      <xdr:row>31</xdr:row>
      <xdr:rowOff>55588</xdr:rowOff>
    </xdr:from>
    <xdr:to>
      <xdr:col>4</xdr:col>
      <xdr:colOff>1915671</xdr:colOff>
      <xdr:row>34</xdr:row>
      <xdr:rowOff>493427</xdr:rowOff>
    </xdr:to>
    <xdr:sp macro="" textlink="" fLocksText="0">
      <xdr:nvSpPr>
        <xdr:cNvPr id="57" name="Avrundet rektangel 7">
          <a:extLst>
            <a:ext uri="{FF2B5EF4-FFF2-40B4-BE49-F238E27FC236}">
              <a16:creationId xmlns:a16="http://schemas.microsoft.com/office/drawing/2014/main" id="{6822B631-F2FF-4177-9D1A-44EC1BCE296E}"/>
            </a:ext>
          </a:extLst>
        </xdr:cNvPr>
        <xdr:cNvSpPr/>
      </xdr:nvSpPr>
      <xdr:spPr>
        <a:xfrm>
          <a:off x="1009650" y="11639550"/>
          <a:ext cx="11325225" cy="1581150"/>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Fyll ut innkjøpsbehov i hovudkategori, og meir detaljert informasjon i subkategori om du har dette.</a:t>
          </a:r>
          <a:r>
            <a:rPr lang="nb-NO" sz="2000" b="0" dirty="0" err="1">
              <a:solidFill>
                <a:schemeClr val="accent6">
                  <a:lumMod val="50000"/>
                </a:schemeClr>
              </a:solidFill>
            </a:rPr>
            <a:t> </a:t>
          </a:r>
        </a:p>
        <a:p>
          <a:pPr>
            <a:defRPr lang="nb-NO" sz="2000" b="0" i="0" u="none" baseline="0" dirty="0" err="1">
              <a:solidFill>
                <a:srgbClr val="002E49"/>
              </a:solidFill>
              <a:latin typeface="Source Sans Pro"/>
              <a:ea typeface="Source Sans Pro"/>
            </a:defRPr>
          </a:pPr>
          <a:r>
            <a:rPr lang="nb-NO" sz="2000" b="1" i="0" u="none" baseline="0" dirty="0" err="1">
              <a:solidFill>
                <a:srgbClr val="002E49"/>
              </a:solidFill>
              <a:latin typeface="Source Sans Pro"/>
              <a:ea typeface="Source Sans Pro"/>
            </a:rPr>
            <a:t>Om ikkje, kan du bruke gjennomsnitt</a:t>
          </a:r>
          <a:r>
            <a:rPr lang="nb-NO" sz="2000" b="0" i="0" u="none" baseline="0" dirty="0" err="1">
              <a:solidFill>
                <a:srgbClr val="002E49"/>
              </a:solidFill>
              <a:latin typeface="Source Sans Pro"/>
              <a:ea typeface="Source Sans Pro"/>
            </a:rPr>
            <a:t>. Fyll inn talet du planlegg å kjøpe av kvart produkt. Til slutt vel du tiltak frå lista under.</a:t>
          </a:r>
        </a:p>
        <a:p>
          <a:pPr>
            <a:defRPr lang="nb-NO" sz="2000" b="0" dirty="0" err="1">
              <a:solidFill>
                <a:schemeClr val="accent6">
                  <a:lumMod val="50000"/>
                </a:schemeClr>
              </a:solidFill>
            </a:defRPr>
          </a:pPr>
          <a:endParaRPr/>
        </a:p>
      </xdr:txBody>
    </xdr:sp>
    <xdr:clientData/>
  </xdr:twoCellAnchor>
  <xdr:twoCellAnchor>
    <xdr:from>
      <xdr:col>0</xdr:col>
      <xdr:colOff>846667</xdr:colOff>
      <xdr:row>32</xdr:row>
      <xdr:rowOff>198422</xdr:rowOff>
    </xdr:from>
    <xdr:to>
      <xdr:col>3</xdr:col>
      <xdr:colOff>1972734</xdr:colOff>
      <xdr:row>34</xdr:row>
      <xdr:rowOff>57875</xdr:rowOff>
    </xdr:to>
    <xdr:sp macro="" textlink="">
      <xdr:nvSpPr>
        <xdr:cNvPr id="58" name="Avrundet rektangel 11">
          <a:extLst>
            <a:ext uri="{FF2B5EF4-FFF2-40B4-BE49-F238E27FC236}">
              <a16:creationId xmlns:a16="http://schemas.microsoft.com/office/drawing/2014/main" id="{2C38AD69-1549-4AFF-B66B-9C93FBFB6049}"/>
            </a:ext>
            <a:ext uri="{C183D7F6-B498-43B3-948B-1728B52AA6E4}">
              <adec:decorative xmlns:adec="http://schemas.microsoft.com/office/drawing/2017/decorative" val="1"/>
            </a:ext>
          </a:extLst>
        </xdr:cNvPr>
        <xdr:cNvSpPr/>
      </xdr:nvSpPr>
      <xdr:spPr>
        <a:xfrm>
          <a:off x="847725" y="12163425"/>
          <a:ext cx="8810625" cy="619125"/>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endParaRPr lang="nb-NO" sz="1600" b="0" dirty="0" err="1">
            <a:solidFill>
              <a:schemeClr val="accent6">
                <a:lumMod val="50000"/>
              </a:schemeClr>
            </a:solidFill>
          </a:endParaRPr>
        </a:p>
      </xdr:txBody>
    </xdr:sp>
    <xdr:clientData/>
  </xdr:twoCellAnchor>
  <xdr:twoCellAnchor>
    <xdr:from>
      <xdr:col>1</xdr:col>
      <xdr:colOff>286363</xdr:colOff>
      <xdr:row>34</xdr:row>
      <xdr:rowOff>529792</xdr:rowOff>
    </xdr:from>
    <xdr:to>
      <xdr:col>5</xdr:col>
      <xdr:colOff>673893</xdr:colOff>
      <xdr:row>34</xdr:row>
      <xdr:rowOff>1341407</xdr:rowOff>
    </xdr:to>
    <xdr:sp macro="" textlink="">
      <xdr:nvSpPr>
        <xdr:cNvPr id="59" name="Avrundet rektangel 30">
          <a:extLst>
            <a:ext uri="{FF2B5EF4-FFF2-40B4-BE49-F238E27FC236}">
              <a16:creationId xmlns:a16="http://schemas.microsoft.com/office/drawing/2014/main" id="{2FDF5F75-366D-4E6D-A950-81EBEC300793}"/>
            </a:ext>
          </a:extLst>
        </xdr:cNvPr>
        <xdr:cNvSpPr/>
      </xdr:nvSpPr>
      <xdr:spPr>
        <a:xfrm>
          <a:off x="1295400" y="13258800"/>
          <a:ext cx="13839825" cy="809625"/>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2000" b="0" i="0" u="none" baseline="0" dirty="0" err="1">
              <a:solidFill>
                <a:srgbClr val="002D48"/>
              </a:solidFill>
              <a:latin typeface="Source Sans Pro"/>
              <a:ea typeface="Source Sans Pro"/>
            </a:rPr>
            <a:t>Gule felt må fyllast inn. Pris kan fyllast inn dersom du har data tilgjengeleg, om ikkje blir det estimert automatisk.</a:t>
          </a:r>
          <a:r>
            <a:rPr lang="nb-NO" sz="2000" b="0" dirty="0" err="1">
              <a:solidFill>
                <a:srgbClr val="002D48"/>
              </a:solidFill>
            </a:rPr>
            <a:t> </a:t>
          </a:r>
          <a:r>
            <a:rPr lang="nb-NO" sz="2000" b="0" i="0" u="none" baseline="0" dirty="0" err="1">
              <a:solidFill>
                <a:srgbClr val="002D48"/>
              </a:solidFill>
              <a:latin typeface="Source Sans Pro"/>
              <a:ea typeface="Source Sans Pro"/>
            </a:rPr>
            <a:t> </a:t>
          </a:r>
        </a:p>
        <a:p>
          <a:pPr>
            <a:defRPr lang="nb-NO" sz="2000" b="0" dirty="0" err="1">
              <a:solidFill>
                <a:srgbClr val="002D48"/>
              </a:solidFill>
            </a:defRPr>
          </a:pPr>
          <a:endParaRPr/>
        </a:p>
      </xdr:txBody>
    </xdr:sp>
    <xdr:clientData/>
  </xdr:twoCellAnchor>
  <xdr:twoCellAnchor editAs="oneCell">
    <xdr:from>
      <xdr:col>1</xdr:col>
      <xdr:colOff>54090</xdr:colOff>
      <xdr:row>34</xdr:row>
      <xdr:rowOff>584193</xdr:rowOff>
    </xdr:from>
    <xdr:to>
      <xdr:col>1</xdr:col>
      <xdr:colOff>326512</xdr:colOff>
      <xdr:row>34</xdr:row>
      <xdr:rowOff>859790</xdr:rowOff>
    </xdr:to>
    <xdr:pic>
      <xdr:nvPicPr>
        <xdr:cNvPr id="60" name="Grafikk 59">
          <a:extLst>
            <a:ext uri="{FF2B5EF4-FFF2-40B4-BE49-F238E27FC236}">
              <a16:creationId xmlns:a16="http://schemas.microsoft.com/office/drawing/2014/main" id="{1E2CE125-872C-468C-90DD-34B7CEF1E0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066800" y="13306425"/>
          <a:ext cx="266700" cy="276225"/>
        </a:xfrm>
        <a:prstGeom prst="rect">
          <a:avLst/>
        </a:prstGeom>
      </xdr:spPr>
    </xdr:pic>
    <xdr:clientData/>
  </xdr:twoCellAnchor>
  <xdr:twoCellAnchor editAs="oneCell">
    <xdr:from>
      <xdr:col>2</xdr:col>
      <xdr:colOff>258977</xdr:colOff>
      <xdr:row>108</xdr:row>
      <xdr:rowOff>122316</xdr:rowOff>
    </xdr:from>
    <xdr:to>
      <xdr:col>2</xdr:col>
      <xdr:colOff>893342</xdr:colOff>
      <xdr:row>109</xdr:row>
      <xdr:rowOff>130208</xdr:rowOff>
    </xdr:to>
    <xdr:pic>
      <xdr:nvPicPr>
        <xdr:cNvPr id="61" name="Grafikk 60">
          <a:extLst>
            <a:ext uri="{FF2B5EF4-FFF2-40B4-BE49-F238E27FC236}">
              <a16:creationId xmlns:a16="http://schemas.microsoft.com/office/drawing/2014/main" id="{4E8894A9-E7AD-417C-987F-30002C83AC2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rot="9962774">
          <a:off x="5210175" y="41729025"/>
          <a:ext cx="638175" cy="200025"/>
        </a:xfrm>
        <a:prstGeom prst="rect">
          <a:avLst/>
        </a:prstGeom>
      </xdr:spPr>
    </xdr:pic>
    <xdr:clientData/>
  </xdr:twoCellAnchor>
  <xdr:twoCellAnchor>
    <xdr:from>
      <xdr:col>2</xdr:col>
      <xdr:colOff>1352289</xdr:colOff>
      <xdr:row>106</xdr:row>
      <xdr:rowOff>146242</xdr:rowOff>
    </xdr:from>
    <xdr:to>
      <xdr:col>4</xdr:col>
      <xdr:colOff>1839729</xdr:colOff>
      <xdr:row>108</xdr:row>
      <xdr:rowOff>47621</xdr:rowOff>
    </xdr:to>
    <xdr:sp macro="" textlink="">
      <xdr:nvSpPr>
        <xdr:cNvPr id="62" name="Avrundet rektangel 30">
          <a:extLst>
            <a:ext uri="{FF2B5EF4-FFF2-40B4-BE49-F238E27FC236}">
              <a16:creationId xmlns:a16="http://schemas.microsoft.com/office/drawing/2014/main" id="{2F703616-D14E-478A-93D7-60DE9BCFABD2}"/>
            </a:ext>
          </a:extLst>
        </xdr:cNvPr>
        <xdr:cNvSpPr/>
      </xdr:nvSpPr>
      <xdr:spPr>
        <a:xfrm>
          <a:off x="6305550" y="41128950"/>
          <a:ext cx="5953125" cy="523875"/>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2000" b="1" i="0" u="none" baseline="0" dirty="0" err="1">
              <a:solidFill>
                <a:srgbClr val="FFFFFF"/>
              </a:solidFill>
              <a:latin typeface="Source Sans Pro"/>
              <a:ea typeface="Source Sans Pro"/>
            </a:rPr>
            <a:t>Vel resultatet du vil sjå i nedtrekksmenyen</a:t>
          </a:r>
          <a:endParaRPr lang="nb-NO" sz="2000" b="1" dirty="0" err="1">
            <a:solidFill>
              <a:schemeClr val="bg1"/>
            </a:solidFill>
          </a:endParaRPr>
        </a:p>
      </xdr:txBody>
    </xdr:sp>
    <xdr:clientData/>
  </xdr:twoCellAnchor>
  <xdr:twoCellAnchor editAs="oneCell">
    <xdr:from>
      <xdr:col>2</xdr:col>
      <xdr:colOff>1095871</xdr:colOff>
      <xdr:row>107</xdr:row>
      <xdr:rowOff>61908</xdr:rowOff>
    </xdr:from>
    <xdr:to>
      <xdr:col>2</xdr:col>
      <xdr:colOff>1425652</xdr:colOff>
      <xdr:row>107</xdr:row>
      <xdr:rowOff>398039</xdr:rowOff>
    </xdr:to>
    <xdr:pic>
      <xdr:nvPicPr>
        <xdr:cNvPr id="63" name="Grafikk 62">
          <a:extLst>
            <a:ext uri="{FF2B5EF4-FFF2-40B4-BE49-F238E27FC236}">
              <a16:creationId xmlns:a16="http://schemas.microsoft.com/office/drawing/2014/main" id="{4209DE35-6823-44AF-914F-DAA67746952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048375" y="41233725"/>
          <a:ext cx="333375" cy="342900"/>
        </a:xfrm>
        <a:prstGeom prst="rect">
          <a:avLst/>
        </a:prstGeom>
      </xdr:spPr>
    </xdr:pic>
    <xdr:clientData/>
  </xdr:twoCellAnchor>
  <xdr:twoCellAnchor>
    <xdr:from>
      <xdr:col>0</xdr:col>
      <xdr:colOff>1193800</xdr:colOff>
      <xdr:row>141</xdr:row>
      <xdr:rowOff>2224314</xdr:rowOff>
    </xdr:from>
    <xdr:to>
      <xdr:col>5</xdr:col>
      <xdr:colOff>270750</xdr:colOff>
      <xdr:row>141</xdr:row>
      <xdr:rowOff>2977943</xdr:rowOff>
    </xdr:to>
    <xdr:sp macro="" textlink="">
      <xdr:nvSpPr>
        <xdr:cNvPr id="73" name="TekstSylinder 27">
          <a:extLst>
            <a:ext uri="{FF2B5EF4-FFF2-40B4-BE49-F238E27FC236}">
              <a16:creationId xmlns:a16="http://schemas.microsoft.com/office/drawing/2014/main" id="{AE55140A-1572-47F0-86D8-22E8D9A1E116}"/>
            </a:ext>
          </a:extLst>
        </xdr:cNvPr>
        <xdr:cNvSpPr txBox="1"/>
      </xdr:nvSpPr>
      <xdr:spPr>
        <a:xfrm>
          <a:off x="1009650" y="50120550"/>
          <a:ext cx="13716000" cy="7524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FFFFFF"/>
              </a:solidFill>
              <a:latin typeface="Source Sans Pro"/>
              <a:ea typeface="Source Sans Pro"/>
            </a:rPr>
            <a:t>Detaljerte resultat</a:t>
          </a:r>
        </a:p>
      </xdr:txBody>
    </xdr:sp>
    <xdr:clientData/>
  </xdr:twoCellAnchor>
  <xdr:twoCellAnchor>
    <xdr:from>
      <xdr:col>0</xdr:col>
      <xdr:colOff>1193800</xdr:colOff>
      <xdr:row>141</xdr:row>
      <xdr:rowOff>2859315</xdr:rowOff>
    </xdr:from>
    <xdr:to>
      <xdr:col>6</xdr:col>
      <xdr:colOff>2690861</xdr:colOff>
      <xdr:row>143</xdr:row>
      <xdr:rowOff>350872</xdr:rowOff>
    </xdr:to>
    <xdr:sp macro="" textlink="">
      <xdr:nvSpPr>
        <xdr:cNvPr id="74" name="TekstSylinder 54">
          <a:extLst>
            <a:ext uri="{FF2B5EF4-FFF2-40B4-BE49-F238E27FC236}">
              <a16:creationId xmlns:a16="http://schemas.microsoft.com/office/drawing/2014/main" id="{5545B1E6-537D-41E6-A746-0988566B7555}"/>
            </a:ext>
          </a:extLst>
        </xdr:cNvPr>
        <xdr:cNvSpPr txBox="1"/>
      </xdr:nvSpPr>
      <xdr:spPr>
        <a:xfrm>
          <a:off x="1009650" y="50749200"/>
          <a:ext cx="19954875" cy="762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FFFFFF"/>
              </a:solidFill>
              <a:latin typeface="Source Sans Pro"/>
              <a:ea typeface="Source Sans Pro"/>
            </a:rPr>
            <a:t>Ønskjer du å framstille resultatet sjølv? Kopier tabellen nedanfor og bruk resultata vidare til det du måtte ønskje. </a:t>
          </a:r>
          <a:endParaRPr lang="nb-NO" sz="2000">
            <a:solidFill>
              <a:schemeClr val="bg1"/>
            </a:solidFill>
          </a:endParaRPr>
        </a:p>
      </xdr:txBody>
    </xdr:sp>
    <xdr:clientData/>
  </xdr:twoCellAnchor>
  <xdr:twoCellAnchor>
    <xdr:from>
      <xdr:col>1</xdr:col>
      <xdr:colOff>21411</xdr:colOff>
      <xdr:row>29</xdr:row>
      <xdr:rowOff>667850</xdr:rowOff>
    </xdr:from>
    <xdr:to>
      <xdr:col>1</xdr:col>
      <xdr:colOff>591651</xdr:colOff>
      <xdr:row>30</xdr:row>
      <xdr:rowOff>272262</xdr:rowOff>
    </xdr:to>
    <xdr:sp macro="" textlink="">
      <xdr:nvSpPr>
        <xdr:cNvPr id="96" name="Ellipse 29">
          <a:extLst>
            <a:ext uri="{FF2B5EF4-FFF2-40B4-BE49-F238E27FC236}">
              <a16:creationId xmlns:a16="http://schemas.microsoft.com/office/drawing/2014/main" id="{95353A33-3D3C-40EA-92C2-A60C5C8314C7}"/>
            </a:ext>
          </a:extLst>
        </xdr:cNvPr>
        <xdr:cNvSpPr>
          <a:spLocks noChangeAspect="1"/>
        </xdr:cNvSpPr>
      </xdr:nvSpPr>
      <xdr:spPr>
        <a:xfrm>
          <a:off x="1028700" y="10906125"/>
          <a:ext cx="571500" cy="561975"/>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800" b="0" i="0" u="none" baseline="0" dirty="0" err="1">
              <a:solidFill>
                <a:srgbClr val="FFFFFF"/>
              </a:solidFill>
              <a:latin typeface="Source Sans Pro"/>
              <a:ea typeface="Source Sans Pro"/>
            </a:rPr>
            <a:t>1</a:t>
          </a:r>
          <a:endParaRPr lang="nb-NO" sz="2400" b="0" dirty="0" err="1">
            <a:solidFill>
              <a:schemeClr val="bg1"/>
            </a:solidFill>
          </a:endParaRPr>
        </a:p>
      </xdr:txBody>
    </xdr:sp>
    <xdr:clientData/>
  </xdr:twoCellAnchor>
  <xdr:twoCellAnchor>
    <xdr:from>
      <xdr:col>1</xdr:col>
      <xdr:colOff>15869</xdr:colOff>
      <xdr:row>58</xdr:row>
      <xdr:rowOff>150585</xdr:rowOff>
    </xdr:from>
    <xdr:to>
      <xdr:col>1</xdr:col>
      <xdr:colOff>591869</xdr:colOff>
      <xdr:row>59</xdr:row>
      <xdr:rowOff>72258</xdr:rowOff>
    </xdr:to>
    <xdr:sp macro="" textlink="">
      <xdr:nvSpPr>
        <xdr:cNvPr id="97" name="Ellipse 29">
          <a:extLst>
            <a:ext uri="{FF2B5EF4-FFF2-40B4-BE49-F238E27FC236}">
              <a16:creationId xmlns:a16="http://schemas.microsoft.com/office/drawing/2014/main" id="{2B996307-F219-4D18-82A4-ED2DC2381A58}"/>
            </a:ext>
          </a:extLst>
        </xdr:cNvPr>
        <xdr:cNvSpPr/>
      </xdr:nvSpPr>
      <xdr:spPr>
        <a:xfrm>
          <a:off x="1028700" y="29603700"/>
          <a:ext cx="571500" cy="571500"/>
        </a:xfrm>
        <a:prstGeom prst="ellipse">
          <a:avLst/>
        </a:prstGeom>
        <a:solidFill>
          <a:schemeClr val="accent2"/>
        </a:solidFill>
        <a:ln>
          <a:no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r>
            <a:rPr lang="nb-NO" sz="2800" b="0" i="0" u="none" baseline="0" dirty="0" err="1">
              <a:solidFill>
                <a:srgbClr val="FFFFFF"/>
              </a:solidFill>
              <a:latin typeface="Source Sans Pro"/>
              <a:ea typeface="Source Sans Pro"/>
            </a:rPr>
            <a:t>2</a:t>
          </a:r>
          <a:endParaRPr lang="nb-NO" sz="2400" b="0" dirty="0" err="1">
            <a:solidFill>
              <a:schemeClr val="bg1"/>
            </a:solidFill>
          </a:endParaRPr>
        </a:p>
      </xdr:txBody>
    </xdr:sp>
    <xdr:clientData/>
  </xdr:twoCellAnchor>
  <xdr:twoCellAnchor editAs="oneCell">
    <xdr:from>
      <xdr:col>5</xdr:col>
      <xdr:colOff>2908839</xdr:colOff>
      <xdr:row>29</xdr:row>
      <xdr:rowOff>440375</xdr:rowOff>
    </xdr:from>
    <xdr:to>
      <xdr:col>7</xdr:col>
      <xdr:colOff>207549</xdr:colOff>
      <xdr:row>34</xdr:row>
      <xdr:rowOff>1070268</xdr:rowOff>
    </xdr:to>
    <xdr:pic>
      <xdr:nvPicPr>
        <xdr:cNvPr id="98" name="Grafikk 97">
          <a:extLst>
            <a:ext uri="{FF2B5EF4-FFF2-40B4-BE49-F238E27FC236}">
              <a16:creationId xmlns:a16="http://schemas.microsoft.com/office/drawing/2014/main" id="{2E45E96E-6D15-43B6-AAA2-CB10D854DBA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17364075" y="10677525"/>
          <a:ext cx="3962400" cy="3114675"/>
        </a:xfrm>
        <a:prstGeom prst="rect">
          <a:avLst/>
        </a:prstGeom>
      </xdr:spPr>
    </xdr:pic>
    <xdr:clientData/>
  </xdr:twoCellAnchor>
  <xdr:twoCellAnchor editAs="oneCell">
    <xdr:from>
      <xdr:col>5</xdr:col>
      <xdr:colOff>1777957</xdr:colOff>
      <xdr:row>34</xdr:row>
      <xdr:rowOff>430314</xdr:rowOff>
    </xdr:from>
    <xdr:to>
      <xdr:col>5</xdr:col>
      <xdr:colOff>1998504</xdr:colOff>
      <xdr:row>34</xdr:row>
      <xdr:rowOff>1279042</xdr:rowOff>
    </xdr:to>
    <xdr:pic>
      <xdr:nvPicPr>
        <xdr:cNvPr id="103" name="Grafikk 22">
          <a:extLst>
            <a:ext uri="{FF2B5EF4-FFF2-40B4-BE49-F238E27FC236}">
              <a16:creationId xmlns:a16="http://schemas.microsoft.com/office/drawing/2014/main" id="{D0217A54-48B5-494D-AC5B-1D45636B1D8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rot="3062629">
          <a:off x="16240125" y="13154025"/>
          <a:ext cx="228600" cy="847725"/>
        </a:xfrm>
        <a:prstGeom prst="rect">
          <a:avLst/>
        </a:prstGeom>
      </xdr:spPr>
    </xdr:pic>
    <xdr:clientData/>
  </xdr:twoCellAnchor>
  <xdr:twoCellAnchor>
    <xdr:from>
      <xdr:col>4</xdr:col>
      <xdr:colOff>3844291</xdr:colOff>
      <xdr:row>34</xdr:row>
      <xdr:rowOff>345118</xdr:rowOff>
    </xdr:from>
    <xdr:to>
      <xdr:col>5</xdr:col>
      <xdr:colOff>1660325</xdr:colOff>
      <xdr:row>34</xdr:row>
      <xdr:rowOff>858407</xdr:rowOff>
    </xdr:to>
    <xdr:sp macro="" textlink="">
      <xdr:nvSpPr>
        <xdr:cNvPr id="104" name="Avrundet rektangel 30">
          <a:extLst>
            <a:ext uri="{FF2B5EF4-FFF2-40B4-BE49-F238E27FC236}">
              <a16:creationId xmlns:a16="http://schemas.microsoft.com/office/drawing/2014/main" id="{BF79673D-2B1D-48EE-8A02-66F118ED52C5}"/>
            </a:ext>
          </a:extLst>
        </xdr:cNvPr>
        <xdr:cNvSpPr/>
      </xdr:nvSpPr>
      <xdr:spPr>
        <a:xfrm>
          <a:off x="14268450" y="13068300"/>
          <a:ext cx="1857375" cy="514350"/>
        </a:xfrm>
        <a:prstGeom prst="roundRect">
          <a:avLst>
            <a:gd name="adj" fmla="val 50000"/>
          </a:avLst>
        </a:prstGeom>
        <a:noFill/>
        <a:ln w="28575">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l"/>
          <a:r>
            <a:rPr lang="nb-NO" sz="2000" b="1" i="0" u="none" baseline="0" dirty="0" err="1">
              <a:solidFill>
                <a:srgbClr val="00446D"/>
              </a:solidFill>
              <a:latin typeface="Source Sans Pro"/>
              <a:ea typeface="Source Sans Pro"/>
            </a:rPr>
            <a:t>Skroll for å sjå resultatet ditt</a:t>
          </a:r>
        </a:p>
      </xdr:txBody>
    </xdr:sp>
    <xdr:clientData/>
  </xdr:twoCellAnchor>
  <xdr:twoCellAnchor>
    <xdr:from>
      <xdr:col>4</xdr:col>
      <xdr:colOff>1126985</xdr:colOff>
      <xdr:row>21</xdr:row>
      <xdr:rowOff>167745</xdr:rowOff>
    </xdr:from>
    <xdr:to>
      <xdr:col>7</xdr:col>
      <xdr:colOff>1619250</xdr:colOff>
      <xdr:row>26</xdr:row>
      <xdr:rowOff>2345615</xdr:rowOff>
    </xdr:to>
    <xdr:grpSp>
      <xdr:nvGrpSpPr>
        <xdr:cNvPr id="105" name="Gruppe 104">
          <a:extLst>
            <a:ext uri="{FF2B5EF4-FFF2-40B4-BE49-F238E27FC236}">
              <a16:creationId xmlns:a16="http://schemas.microsoft.com/office/drawing/2014/main" id="{C4F657A2-90BB-4910-9850-4A2C2C72E3C1}"/>
            </a:ext>
            <a:ext uri="{C183D7F6-B498-43B3-948B-1728B52AA6E4}">
              <adec:decorative xmlns:adec="http://schemas.microsoft.com/office/drawing/2017/decorative" val="1"/>
            </a:ext>
          </a:extLst>
        </xdr:cNvPr>
        <xdr:cNvGrpSpPr>
          <a:grpSpLocks/>
        </xdr:cNvGrpSpPr>
      </xdr:nvGrpSpPr>
      <xdr:grpSpPr>
        <a:xfrm>
          <a:off x="11838800" y="5283305"/>
          <a:ext cx="11493640" cy="3233875"/>
          <a:chOff x="1117379" y="12791321"/>
          <a:chExt cx="8408472" cy="3245555"/>
        </a:xfrm>
      </xdr:grpSpPr>
      <xdr:sp macro="" textlink="" fLocksText="0">
        <xdr:nvSpPr>
          <xdr:cNvPr id="106" name="Avrundet rektangel 40">
            <a:extLst>
              <a:ext uri="{FF2B5EF4-FFF2-40B4-BE49-F238E27FC236}">
                <a16:creationId xmlns:a16="http://schemas.microsoft.com/office/drawing/2014/main" id="{48A3C551-F9D6-4532-FEB6-E35599E63513}"/>
              </a:ext>
            </a:extLst>
          </xdr:cNvPr>
          <xdr:cNvSpPr/>
        </xdr:nvSpPr>
        <xdr:spPr>
          <a:xfrm>
            <a:off x="1117379" y="12791321"/>
            <a:ext cx="8408472" cy="3245555"/>
          </a:xfrm>
          <a:prstGeom prst="roundRect">
            <a:avLst>
              <a:gd name="adj" fmla="val 10447"/>
            </a:avLst>
          </a:prstGeom>
          <a:solidFill>
            <a:schemeClr val="accent2">
              <a:alpha val="15000"/>
            </a:schemeClr>
          </a:solidFill>
          <a:ln>
            <a:solidFill>
              <a:schemeClr val="bg2">
                <a:lumMod val="75000"/>
                <a:alpha val="11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0" bIns="91440" numCol="1" rtlCol="0" fromWordArt="0" anchor="t" anchorCtr="0">
            <a:prstTxWarp prst="textNoShape">
              <a:avLst/>
            </a:prstTxWarp>
            <a:noAutofit/>
          </a:bodyPr>
          <a:lstStyle/>
          <a:p>
            <a:pPr rtl="0" fontAlgn="base"/>
            <a:r>
              <a:rPr lang="nb-NO" sz="2000" b="1" i="0" u="none" baseline="0">
                <a:solidFill>
                  <a:srgbClr val="002E49"/>
                </a:solidFill>
                <a:effectLst/>
                <a:latin typeface="Source Sans Pro"/>
                <a:ea typeface="Source Sans Pro"/>
              </a:rPr>
              <a:t>Ønskjer du meir informasjon om verktøyet og datagrunnlaget det er basert på?</a:t>
            </a:r>
          </a:p>
          <a:p>
            <a:pPr rtl="0" fontAlgn="base"/>
            <a:r>
              <a:rPr lang="nb-NO" sz="2000" b="0" i="0" u="none" baseline="0">
                <a:solidFill>
                  <a:srgbClr val="002E49"/>
                </a:solidFill>
                <a:effectLst/>
                <a:latin typeface="Source Sans Pro"/>
                <a:ea typeface="Source Sans Pro"/>
              </a:rPr>
              <a:t>Sjå oversikta over datagrunnlaget i dette verktøyet eller last ned tilhøyrande rettleiar frå DFØ sine sider.</a:t>
            </a:r>
            <a:r>
              <a:rPr lang="nb-NO" sz="2000" b="1" i="0" u="none" baseline="0">
                <a:solidFill>
                  <a:schemeClr val="accent6">
                    <a:lumMod val="50000"/>
                  </a:schemeClr>
                </a:solidFill>
                <a:effectLst/>
                <a:latin typeface="+mn-lt"/>
                <a:ea typeface="+mn-ea"/>
                <a:cs typeface="+mn-cs"/>
              </a:rPr>
              <a:t> </a:t>
            </a:r>
          </a:p>
          <a:p>
            <a:pPr>
              <a:defRPr lang="nb-NO" sz="2000" b="1" i="0" u="none" baseline="0">
                <a:solidFill>
                  <a:schemeClr val="accent6">
                    <a:lumMod val="50000"/>
                  </a:schemeClr>
                </a:solidFill>
                <a:effectLst/>
                <a:latin typeface="+mn-lt"/>
                <a:ea typeface="+mn-ea"/>
                <a:cs typeface="+mn-cs"/>
              </a:defRPr>
            </a:pPr>
            <a:endParaRPr/>
          </a:p>
        </xdr:txBody>
      </xdr:sp>
      <xdr:pic>
        <xdr:nvPicPr>
          <xdr:cNvPr id="107" name="Grafikk 303">
            <a:extLst>
              <a:ext uri="{FF2B5EF4-FFF2-40B4-BE49-F238E27FC236}">
                <a16:creationId xmlns:a16="http://schemas.microsoft.com/office/drawing/2014/main" id="{8DF282E7-624D-9079-B5E0-25D584079A85}"/>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1459490" y="13100114"/>
            <a:ext cx="307141" cy="358999"/>
          </a:xfrm>
          <a:prstGeom prst="rect">
            <a:avLst/>
          </a:prstGeom>
        </xdr:spPr>
      </xdr:pic>
      <xdr:grpSp>
        <xdr:nvGrpSpPr>
          <xdr:cNvPr id="108" name="Gruppe 579">
            <a:extLst>
              <a:ext uri="{FF2B5EF4-FFF2-40B4-BE49-F238E27FC236}">
                <a16:creationId xmlns:a16="http://schemas.microsoft.com/office/drawing/2014/main" id="{AEA1D4C2-FAB0-3C38-1B36-E40C793EB64A}"/>
              </a:ext>
            </a:extLst>
          </xdr:cNvPr>
          <xdr:cNvGrpSpPr>
            <a:grpSpLocks/>
          </xdr:cNvGrpSpPr>
        </xdr:nvGrpSpPr>
        <xdr:grpSpPr>
          <a:xfrm>
            <a:off x="6331456" y="14478043"/>
            <a:ext cx="2658231" cy="1021527"/>
            <a:chOff x="6247165" y="13235433"/>
            <a:chExt cx="2631462" cy="988613"/>
          </a:xfrm>
        </xdr:grpSpPr>
        <xdr:sp macro="" textlink="">
          <xdr:nvSpPr>
            <xdr:cNvPr id="109" name="Avrundet rektangel 40">
              <a:hlinkClick xmlns:r="http://schemas.openxmlformats.org/officeDocument/2006/relationships" r:id="rId17"/>
              <a:extLst>
                <a:ext uri="{FF2B5EF4-FFF2-40B4-BE49-F238E27FC236}">
                  <a16:creationId xmlns:a16="http://schemas.microsoft.com/office/drawing/2014/main" id="{4FF3DEA3-99FA-04C2-A311-0CD52C65A98B}"/>
                </a:ext>
              </a:extLst>
            </xdr:cNvPr>
            <xdr:cNvSpPr/>
          </xdr:nvSpPr>
          <xdr:spPr>
            <a:xfrm>
              <a:off x="6251541" y="13786032"/>
              <a:ext cx="2608265" cy="438014"/>
            </a:xfrm>
            <a:prstGeom prst="roundRect">
              <a:avLst>
                <a:gd name="adj" fmla="val 46506"/>
              </a:avLst>
            </a:prstGeom>
            <a:solidFill>
              <a:schemeClr val="bg1">
                <a:alpha val="96000"/>
              </a:schemeClr>
            </a:solidFill>
            <a:ln>
              <a:solidFill>
                <a:schemeClr val="tx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002E49"/>
                  </a:solidFill>
                  <a:effectLst/>
                  <a:latin typeface="Source Sans Pro"/>
                  <a:ea typeface="Source Sans Pro"/>
                </a:rPr>
                <a:t>Rettleiar (DFØ sine sider)</a:t>
              </a:r>
            </a:p>
          </xdr:txBody>
        </xdr:sp>
        <xdr:grpSp>
          <xdr:nvGrpSpPr>
            <xdr:cNvPr id="110" name="Gruppe 305">
              <a:extLst>
                <a:ext uri="{FF2B5EF4-FFF2-40B4-BE49-F238E27FC236}">
                  <a16:creationId xmlns:a16="http://schemas.microsoft.com/office/drawing/2014/main" id="{63DC6E95-8EF5-3E2B-F1ED-EEE857421A03}"/>
                </a:ext>
              </a:extLst>
            </xdr:cNvPr>
            <xdr:cNvGrpSpPr>
              <a:grpSpLocks/>
            </xdr:cNvGrpSpPr>
          </xdr:nvGrpSpPr>
          <xdr:grpSpPr>
            <a:xfrm>
              <a:off x="6247165" y="13235433"/>
              <a:ext cx="2631462" cy="438014"/>
              <a:chOff x="18983593" y="6766285"/>
              <a:chExt cx="2250094" cy="508000"/>
            </a:xfrm>
          </xdr:grpSpPr>
          <xdr:sp macro="" textlink="">
            <xdr:nvSpPr>
              <xdr:cNvPr id="112" name="Avrundet rektangel 40">
                <a:hlinkClick xmlns:r="http://schemas.openxmlformats.org/officeDocument/2006/relationships" r:id="rId18"/>
                <a:extLst>
                  <a:ext uri="{FF2B5EF4-FFF2-40B4-BE49-F238E27FC236}">
                    <a16:creationId xmlns:a16="http://schemas.microsoft.com/office/drawing/2014/main" id="{9282ED46-C35E-9AEA-A403-598ED90ED44E}"/>
                  </a:ext>
                </a:extLst>
              </xdr:cNvPr>
              <xdr:cNvSpPr/>
            </xdr:nvSpPr>
            <xdr:spPr>
              <a:xfrm>
                <a:off x="18983593" y="6766285"/>
                <a:ext cx="2250094" cy="508000"/>
              </a:xfrm>
              <a:prstGeom prst="roundRect">
                <a:avLst>
                  <a:gd name="adj" fmla="val 46506"/>
                </a:avLst>
              </a:prstGeom>
              <a:solidFill>
                <a:srgbClr val="005072"/>
              </a:solidFill>
              <a:ln>
                <a:solidFill>
                  <a:schemeClr val="bg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FFFFFF"/>
                    </a:solidFill>
                    <a:effectLst/>
                    <a:latin typeface="Source Sans Pro"/>
                    <a:ea typeface="Source Sans Pro"/>
                  </a:rPr>
                  <a:t>Datagrunnlag</a:t>
                </a:r>
              </a:p>
            </xdr:txBody>
          </xdr:sp>
          <xdr:pic>
            <xdr:nvPicPr>
              <xdr:cNvPr id="113" name="Grafikk 25">
                <a:extLst>
                  <a:ext uri="{FF2B5EF4-FFF2-40B4-BE49-F238E27FC236}">
                    <a16:creationId xmlns:a16="http://schemas.microsoft.com/office/drawing/2014/main" id="{712BF77E-D853-CD96-46FF-B8AE1E4A2C05}"/>
                  </a:ext>
                </a:extLst>
              </xdr:cNvPr>
              <xdr:cNvPicPr>
                <a:picLocks noChangeAspect="1"/>
              </xdr:cNvPicPr>
            </xdr:nvPicPr>
            <xdr:blipFill>
              <a:blip xmlns:r="http://schemas.openxmlformats.org/officeDocument/2006/relationships" r:embed="rId19">
                <a:extLst>
                  <a:ext uri="{96DAC541-7B7A-43D3-8B79-37D633B846F1}">
                    <asvg:svgBlip xmlns:asvg="http://schemas.microsoft.com/office/drawing/2016/SVG/main" r:embed="rId20"/>
                  </a:ext>
                </a:extLst>
              </a:blip>
              <a:stretch>
                <a:fillRect/>
              </a:stretch>
            </xdr:blipFill>
            <xdr:spPr>
              <a:xfrm>
                <a:off x="20949394" y="6849207"/>
                <a:ext cx="136517" cy="355337"/>
              </a:xfrm>
              <a:prstGeom prst="rect">
                <a:avLst/>
              </a:prstGeom>
            </xdr:spPr>
          </xdr:pic>
        </xdr:grpSp>
        <xdr:pic>
          <xdr:nvPicPr>
            <xdr:cNvPr id="111" name="Grafikk 25">
              <a:extLst>
                <a:ext uri="{FF2B5EF4-FFF2-40B4-BE49-F238E27FC236}">
                  <a16:creationId xmlns:a16="http://schemas.microsoft.com/office/drawing/2014/main" id="{9D0D1A06-2729-F4B0-E086-B5876FC3DF82}"/>
                </a:ext>
              </a:extLst>
            </xdr:cNvPr>
            <xdr:cNvPicPr>
              <a:picLocks noChangeAspect="1"/>
            </xdr:cNvPicPr>
          </xdr:nvPicPr>
          <xdr:blipFill>
            <a:blip xmlns:r="http://schemas.openxmlformats.org/officeDocument/2006/relationships" r:embed="rId21">
              <a:extLst>
                <a:ext uri="{96DAC541-7B7A-43D3-8B79-37D633B846F1}">
                  <asvg:svgBlip xmlns:asvg="http://schemas.microsoft.com/office/drawing/2016/SVG/main" r:embed="rId22"/>
                </a:ext>
              </a:extLst>
            </a:blip>
            <a:stretch>
              <a:fillRect/>
            </a:stretch>
          </xdr:blipFill>
          <xdr:spPr>
            <a:xfrm>
              <a:off x="8573760" y="13867867"/>
              <a:ext cx="159655" cy="306383"/>
            </a:xfrm>
            <a:prstGeom prst="rect">
              <a:avLst/>
            </a:prstGeom>
          </xdr:spPr>
        </xdr:pic>
      </xdr:grpSp>
    </xdr:grpSp>
    <xdr:clientData/>
  </xdr:twoCellAnchor>
  <xdr:twoCellAnchor>
    <xdr:from>
      <xdr:col>0</xdr:col>
      <xdr:colOff>1034415</xdr:colOff>
      <xdr:row>53</xdr:row>
      <xdr:rowOff>76200</xdr:rowOff>
    </xdr:from>
    <xdr:to>
      <xdr:col>8</xdr:col>
      <xdr:colOff>774214</xdr:colOff>
      <xdr:row>54</xdr:row>
      <xdr:rowOff>4968875</xdr:rowOff>
    </xdr:to>
    <xdr:grpSp>
      <xdr:nvGrpSpPr>
        <xdr:cNvPr id="114" name="Gruppe 113">
          <a:extLst>
            <a:ext uri="{FF2B5EF4-FFF2-40B4-BE49-F238E27FC236}">
              <a16:creationId xmlns:a16="http://schemas.microsoft.com/office/drawing/2014/main" id="{A4E8A116-5928-42DC-B65B-73571A2F1CE4}"/>
            </a:ext>
            <a:ext uri="{C183D7F6-B498-43B3-948B-1728B52AA6E4}">
              <adec:decorative xmlns:adec="http://schemas.microsoft.com/office/drawing/2017/decorative" val="1"/>
            </a:ext>
          </a:extLst>
        </xdr:cNvPr>
        <xdr:cNvGrpSpPr>
          <a:grpSpLocks/>
        </xdr:cNvGrpSpPr>
      </xdr:nvGrpSpPr>
      <xdr:grpSpPr>
        <a:xfrm>
          <a:off x="1036320" y="21555075"/>
          <a:ext cx="24379704" cy="6198235"/>
          <a:chOff x="840104" y="11125200"/>
          <a:chExt cx="21532999" cy="6188075"/>
        </a:xfrm>
      </xdr:grpSpPr>
      <xdr:grpSp>
        <xdr:nvGrpSpPr>
          <xdr:cNvPr id="115" name="Gruppe 114">
            <a:extLst>
              <a:ext uri="{FF2B5EF4-FFF2-40B4-BE49-F238E27FC236}">
                <a16:creationId xmlns:a16="http://schemas.microsoft.com/office/drawing/2014/main" id="{C9CFB670-450D-DDD5-893E-C7E87E5D8038}"/>
              </a:ext>
            </a:extLst>
          </xdr:cNvPr>
          <xdr:cNvGrpSpPr>
            <a:grpSpLocks/>
          </xdr:cNvGrpSpPr>
        </xdr:nvGrpSpPr>
        <xdr:grpSpPr>
          <a:xfrm>
            <a:off x="840104" y="11125200"/>
            <a:ext cx="21532999" cy="6188075"/>
            <a:chOff x="715009" y="10995712"/>
            <a:chExt cx="21569193" cy="4966402"/>
          </a:xfrm>
        </xdr:grpSpPr>
        <xdr:grpSp>
          <xdr:nvGrpSpPr>
            <xdr:cNvPr id="117" name="Gruppe 39">
              <a:extLst>
                <a:ext uri="{FF2B5EF4-FFF2-40B4-BE49-F238E27FC236}">
                  <a16:creationId xmlns:a16="http://schemas.microsoft.com/office/drawing/2014/main" id="{0CC6AB8B-AD64-59D0-85FC-70EFF7DD1712}"/>
                </a:ext>
              </a:extLst>
            </xdr:cNvPr>
            <xdr:cNvGrpSpPr>
              <a:grpSpLocks/>
            </xdr:cNvGrpSpPr>
          </xdr:nvGrpSpPr>
          <xdr:grpSpPr>
            <a:xfrm>
              <a:off x="715009" y="10995712"/>
              <a:ext cx="21569193" cy="4966402"/>
              <a:chOff x="4738599" y="7890934"/>
              <a:chExt cx="20987615" cy="4664992"/>
            </a:xfrm>
          </xdr:grpSpPr>
          <xdr:grpSp>
            <xdr:nvGrpSpPr>
              <xdr:cNvPr id="122" name="Gruppe 38">
                <a:extLst>
                  <a:ext uri="{FF2B5EF4-FFF2-40B4-BE49-F238E27FC236}">
                    <a16:creationId xmlns:a16="http://schemas.microsoft.com/office/drawing/2014/main" id="{87C5879F-95EB-2BE1-5BB6-DFBD03BFC6C7}"/>
                  </a:ext>
                </a:extLst>
              </xdr:cNvPr>
              <xdr:cNvGrpSpPr>
                <a:grpSpLocks/>
              </xdr:cNvGrpSpPr>
            </xdr:nvGrpSpPr>
            <xdr:grpSpPr>
              <a:xfrm>
                <a:off x="4738599" y="7890934"/>
                <a:ext cx="20987615" cy="4664992"/>
                <a:chOff x="708466" y="7653867"/>
                <a:chExt cx="20987615" cy="4664992"/>
              </a:xfrm>
            </xdr:grpSpPr>
            <xdr:sp macro="" textlink="">
              <xdr:nvSpPr>
                <xdr:cNvPr id="124" name="Avrundet rektangel 35">
                  <a:extLst>
                    <a:ext uri="{FF2B5EF4-FFF2-40B4-BE49-F238E27FC236}">
                      <a16:creationId xmlns:a16="http://schemas.microsoft.com/office/drawing/2014/main" id="{CF8B3036-EEB3-0939-CBFA-23A69DBE2832}"/>
                    </a:ext>
                  </a:extLst>
                </xdr:cNvPr>
                <xdr:cNvSpPr/>
              </xdr:nvSpPr>
              <xdr:spPr>
                <a:xfrm>
                  <a:off x="708466" y="7653867"/>
                  <a:ext cx="20987615" cy="4664992"/>
                </a:xfrm>
                <a:prstGeom prst="roundRect">
                  <a:avLst>
                    <a:gd name="adj" fmla="val 12041"/>
                  </a:avLst>
                </a:prstGeom>
                <a:solidFill>
                  <a:schemeClr val="bg2">
                    <a:alpha val="40808"/>
                  </a:schemeClr>
                </a:solidFill>
                <a:ln>
                  <a:solidFill>
                    <a:schemeClr val="bg2">
                      <a:alpha val="5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91440" tIns="45720" rIns="91440" bIns="45720" numCol="1" rtlCol="0" fromWordArt="0" anchor="ctr" anchorCtr="0">
                  <a:prstTxWarp prst="textNoShape">
                    <a:avLst/>
                  </a:prstTxWarp>
                  <a:noAutofit/>
                </a:bodyPr>
                <a:lstStyle/>
                <a:p>
                  <a:pPr algn="ctr"/>
                  <a:endParaRPr lang="nb-NO" sz="2000" b="1" dirty="0" err="1"/>
                </a:p>
              </xdr:txBody>
            </xdr:sp>
            <xdr:sp macro="" textlink="">
              <xdr:nvSpPr>
                <xdr:cNvPr id="125" name="Avrundet rektangel 21">
                  <a:extLst>
                    <a:ext uri="{FF2B5EF4-FFF2-40B4-BE49-F238E27FC236}">
                      <a16:creationId xmlns:a16="http://schemas.microsoft.com/office/drawing/2014/main" id="{EF3C8F94-D84B-C3D4-04E0-650BA24353AB}"/>
                    </a:ext>
                  </a:extLst>
                </xdr:cNvPr>
                <xdr:cNvSpPr/>
              </xdr:nvSpPr>
              <xdr:spPr>
                <a:xfrm>
                  <a:off x="1020125" y="7887901"/>
                  <a:ext cx="2675467" cy="9990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400" b="1" i="0" u="none" baseline="0" dirty="0" err="1">
                      <a:solidFill>
                        <a:srgbClr val="002E49"/>
                      </a:solidFill>
                      <a:latin typeface="Source Serif 4"/>
                      <a:ea typeface="Source Serif 4"/>
                    </a:rPr>
                    <a:t>Tiltak</a:t>
                  </a:r>
                </a:p>
              </xdr:txBody>
            </xdr:sp>
            <xdr:sp macro="" textlink="">
              <xdr:nvSpPr>
                <xdr:cNvPr id="126" name="Avrundet rektangel 22">
                  <a:extLst>
                    <a:ext uri="{FF2B5EF4-FFF2-40B4-BE49-F238E27FC236}">
                      <a16:creationId xmlns:a16="http://schemas.microsoft.com/office/drawing/2014/main" id="{42E6655F-456C-3FE6-52E6-607CD5311A5D}"/>
                    </a:ext>
                  </a:extLst>
                </xdr:cNvPr>
                <xdr:cNvSpPr/>
              </xdr:nvSpPr>
              <xdr:spPr>
                <a:xfrm>
                  <a:off x="4744807" y="7887901"/>
                  <a:ext cx="2675467" cy="9990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400" b="1" i="0" u="none" baseline="0" dirty="0" err="1">
                      <a:solidFill>
                        <a:srgbClr val="002E49"/>
                      </a:solidFill>
                      <a:latin typeface="Source Serif 4"/>
                      <a:ea typeface="Source Serif 4"/>
                    </a:rPr>
                    <a:t>Skildring</a:t>
                  </a:r>
                </a:p>
              </xdr:txBody>
            </xdr:sp>
            <xdr:grpSp>
              <xdr:nvGrpSpPr>
                <xdr:cNvPr id="127" name="Gruppe 36">
                  <a:extLst>
                    <a:ext uri="{FF2B5EF4-FFF2-40B4-BE49-F238E27FC236}">
                      <a16:creationId xmlns:a16="http://schemas.microsoft.com/office/drawing/2014/main" id="{8ABE1C71-21AC-9DB4-A6EE-7C58A63F7201}"/>
                    </a:ext>
                  </a:extLst>
                </xdr:cNvPr>
                <xdr:cNvGrpSpPr>
                  <a:grpSpLocks/>
                </xdr:cNvGrpSpPr>
              </xdr:nvGrpSpPr>
              <xdr:grpSpPr>
                <a:xfrm>
                  <a:off x="1037058" y="8504767"/>
                  <a:ext cx="3509378" cy="2768312"/>
                  <a:chOff x="1037058" y="8504767"/>
                  <a:chExt cx="3509378" cy="2768312"/>
                </a:xfrm>
              </xdr:grpSpPr>
              <xdr:sp macro="" textlink="" fLocksText="0">
                <xdr:nvSpPr>
                  <xdr:cNvPr id="134" name="Avrundet rektangel 23">
                    <a:extLst>
                      <a:ext uri="{FF2B5EF4-FFF2-40B4-BE49-F238E27FC236}">
                        <a16:creationId xmlns:a16="http://schemas.microsoft.com/office/drawing/2014/main" id="{361D063D-E964-5833-DD0E-6DEA84399110}"/>
                      </a:ext>
                    </a:extLst>
                  </xdr:cNvPr>
                  <xdr:cNvSpPr/>
                </xdr:nvSpPr>
                <xdr:spPr>
                  <a:xfrm>
                    <a:off x="1037059" y="8504767"/>
                    <a:ext cx="3507934"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Kjøpe nytt (ingen tiltak)</a:t>
                    </a:r>
                  </a:p>
                </xdr:txBody>
              </xdr:sp>
              <xdr:sp macro="" textlink="" fLocksText="0">
                <xdr:nvSpPr>
                  <xdr:cNvPr id="135" name="Avrundet rektangel 27">
                    <a:extLst>
                      <a:ext uri="{FF2B5EF4-FFF2-40B4-BE49-F238E27FC236}">
                        <a16:creationId xmlns:a16="http://schemas.microsoft.com/office/drawing/2014/main" id="{049258C7-C1AC-0881-FD58-584F672E93C4}"/>
                      </a:ext>
                    </a:extLst>
                  </xdr:cNvPr>
                  <xdr:cNvSpPr/>
                </xdr:nvSpPr>
                <xdr:spPr>
                  <a:xfrm>
                    <a:off x="1037058" y="9224434"/>
                    <a:ext cx="3509378"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Kjøpe nytt med utvida garanti</a:t>
                    </a:r>
                  </a:p>
                </xdr:txBody>
              </xdr:sp>
              <xdr:sp macro="" textlink="" fLocksText="0">
                <xdr:nvSpPr>
                  <xdr:cNvPr id="136" name="Avrundet rektangel 29">
                    <a:extLst>
                      <a:ext uri="{FF2B5EF4-FFF2-40B4-BE49-F238E27FC236}">
                        <a16:creationId xmlns:a16="http://schemas.microsoft.com/office/drawing/2014/main" id="{CA796009-4380-569B-07B0-C2331E6513A2}"/>
                      </a:ext>
                    </a:extLst>
                  </xdr:cNvPr>
                  <xdr:cNvSpPr/>
                </xdr:nvSpPr>
                <xdr:spPr>
                  <a:xfrm>
                    <a:off x="1037058" y="9986374"/>
                    <a:ext cx="2882085"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Kjøpe brukt</a:t>
                    </a:r>
                  </a:p>
                </xdr:txBody>
              </xdr:sp>
              <xdr:sp macro="" textlink="" fLocksText="0">
                <xdr:nvSpPr>
                  <xdr:cNvPr id="137" name="Avrundet rektangel 31">
                    <a:extLst>
                      <a:ext uri="{FF2B5EF4-FFF2-40B4-BE49-F238E27FC236}">
                        <a16:creationId xmlns:a16="http://schemas.microsoft.com/office/drawing/2014/main" id="{DE74BE6B-6ACD-2E98-F4C1-84968C4245CF}"/>
                      </a:ext>
                    </a:extLst>
                  </xdr:cNvPr>
                  <xdr:cNvSpPr/>
                </xdr:nvSpPr>
                <xdr:spPr>
                  <a:xfrm>
                    <a:off x="1037058" y="10629613"/>
                    <a:ext cx="2882085"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Reparasjon</a:t>
                    </a:r>
                  </a:p>
                </xdr:txBody>
              </xdr:sp>
            </xdr:grpSp>
            <xdr:grpSp>
              <xdr:nvGrpSpPr>
                <xdr:cNvPr id="128" name="Gruppe 37">
                  <a:extLst>
                    <a:ext uri="{FF2B5EF4-FFF2-40B4-BE49-F238E27FC236}">
                      <a16:creationId xmlns:a16="http://schemas.microsoft.com/office/drawing/2014/main" id="{A511A74D-AD96-5C9D-7966-58EE05EE1BA2}"/>
                    </a:ext>
                  </a:extLst>
                </xdr:cNvPr>
                <xdr:cNvGrpSpPr>
                  <a:grpSpLocks/>
                </xdr:cNvGrpSpPr>
              </xdr:nvGrpSpPr>
              <xdr:grpSpPr>
                <a:xfrm>
                  <a:off x="4795083" y="8505503"/>
                  <a:ext cx="14022863" cy="3447557"/>
                  <a:chOff x="4795083" y="8505503"/>
                  <a:chExt cx="14022863" cy="3447557"/>
                </a:xfrm>
              </xdr:grpSpPr>
              <xdr:sp macro="" textlink="" fLocksText="0">
                <xdr:nvSpPr>
                  <xdr:cNvPr id="129" name="Avrundet rektangel 24">
                    <a:extLst>
                      <a:ext uri="{FF2B5EF4-FFF2-40B4-BE49-F238E27FC236}">
                        <a16:creationId xmlns:a16="http://schemas.microsoft.com/office/drawing/2014/main" id="{14941782-1FB3-8595-6C27-2A5928232F65}"/>
                      </a:ext>
                    </a:extLst>
                  </xdr:cNvPr>
                  <xdr:cNvSpPr/>
                </xdr:nvSpPr>
                <xdr:spPr>
                  <a:xfrm>
                    <a:off x="4795083" y="8505503"/>
                    <a:ext cx="9719734"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Utstyret blir kjøpt nytt </a:t>
                    </a:r>
                    <a:endParaRPr lang="nb-NO" sz="2000" b="0" dirty="0" err="1">
                      <a:solidFill>
                        <a:schemeClr val="accent6">
                          <a:lumMod val="50000"/>
                        </a:schemeClr>
                      </a:solidFill>
                    </a:endParaRPr>
                  </a:p>
                </xdr:txBody>
              </xdr:sp>
              <xdr:sp macro="" textlink="" fLocksText="0">
                <xdr:nvSpPr>
                  <xdr:cNvPr id="130" name="Avrundet rektangel 28">
                    <a:extLst>
                      <a:ext uri="{FF2B5EF4-FFF2-40B4-BE49-F238E27FC236}">
                        <a16:creationId xmlns:a16="http://schemas.microsoft.com/office/drawing/2014/main" id="{FE468063-B5DB-F1C8-AFD5-87CE691809D6}"/>
                      </a:ext>
                    </a:extLst>
                  </xdr:cNvPr>
                  <xdr:cNvSpPr/>
                </xdr:nvSpPr>
                <xdr:spPr>
                  <a:xfrm>
                    <a:off x="4795083" y="9186220"/>
                    <a:ext cx="14022863"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Utstyr blir kjøpt med utvida garantitid i forhold til standard. Ved å velje dette tiltaket går kalkulatoren ut frå at levetida aukar med 1 år; du kan også justere levetida manuelt.</a:t>
                    </a:r>
                  </a:p>
                </xdr:txBody>
              </xdr:sp>
              <xdr:sp macro="" textlink="" fLocksText="0">
                <xdr:nvSpPr>
                  <xdr:cNvPr id="131" name="Avrundet rektangel 30">
                    <a:extLst>
                      <a:ext uri="{FF2B5EF4-FFF2-40B4-BE49-F238E27FC236}">
                        <a16:creationId xmlns:a16="http://schemas.microsoft.com/office/drawing/2014/main" id="{1770CC77-524B-2252-990D-966BAEB09F53}"/>
                      </a:ext>
                    </a:extLst>
                  </xdr:cNvPr>
                  <xdr:cNvSpPr/>
                </xdr:nvSpPr>
                <xdr:spPr>
                  <a:xfrm>
                    <a:off x="4795083" y="9986375"/>
                    <a:ext cx="9719733"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Utstyr blir kjøpt brukt / refurbished IKT-utstyr. </a:t>
                    </a:r>
                  </a:p>
                </xdr:txBody>
              </xdr:sp>
              <xdr:sp macro="" textlink="" fLocksText="0">
                <xdr:nvSpPr>
                  <xdr:cNvPr id="132" name="Avrundet rektangel 32">
                    <a:extLst>
                      <a:ext uri="{FF2B5EF4-FFF2-40B4-BE49-F238E27FC236}">
                        <a16:creationId xmlns:a16="http://schemas.microsoft.com/office/drawing/2014/main" id="{A0F6B665-B442-1963-149D-FBD10FAD5D1E}"/>
                      </a:ext>
                    </a:extLst>
                  </xdr:cNvPr>
                  <xdr:cNvSpPr/>
                </xdr:nvSpPr>
                <xdr:spPr>
                  <a:xfrm>
                    <a:off x="4795083" y="10629613"/>
                    <a:ext cx="10083406" cy="641993"/>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0" i="0" u="none" baseline="0" dirty="0" err="1">
                        <a:solidFill>
                          <a:srgbClr val="002E49"/>
                        </a:solidFill>
                        <a:latin typeface="Source Sans Pro"/>
                        <a:ea typeface="Source Sans Pro"/>
                      </a:rPr>
                      <a:t>Det skal tilbydast reparasjon av det aktuelle produktet i løpet av levetida, framfor å kjøpe nytt.</a:t>
                    </a:r>
                  </a:p>
                </xdr:txBody>
              </xdr:sp>
              <xdr:sp macro="" textlink="" fLocksText="0">
                <xdr:nvSpPr>
                  <xdr:cNvPr id="133" name="Avrundet rektangel 34">
                    <a:extLst>
                      <a:ext uri="{FF2B5EF4-FFF2-40B4-BE49-F238E27FC236}">
                        <a16:creationId xmlns:a16="http://schemas.microsoft.com/office/drawing/2014/main" id="{BE0AE21A-81E7-777C-5399-768598B8DCE9}"/>
                      </a:ext>
                    </a:extLst>
                  </xdr:cNvPr>
                  <xdr:cNvSpPr/>
                </xdr:nvSpPr>
                <xdr:spPr>
                  <a:xfrm>
                    <a:off x="4795083" y="11311066"/>
                    <a:ext cx="13847527" cy="641994"/>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ctr" anchorCtr="0">
                    <a:prstTxWarp prst="textNoShape">
                      <a:avLst/>
                    </a:prstTxWarp>
                    <a:noAutofit/>
                  </a:bodyPr>
                  <a:lstStyle/>
                  <a:p>
                    <a:pPr algn="l"/>
                    <a:r>
                      <a:rPr lang="nb-NO" sz="2000" b="0" i="0" u="none" baseline="0" dirty="0" err="1">
                        <a:solidFill>
                          <a:srgbClr val="002E49"/>
                        </a:solidFill>
                        <a:latin typeface="Source Sans Pro"/>
                        <a:ea typeface="Source Sans Pro"/>
                      </a:rPr>
                      <a:t>Utstyr som ikkje lenger er i bruk, blir vidareformidla internt i bedrifta, framfor å kjøpe nytt. Her går kalkulatoren ut frå at levetida blir redusert med 1 år i forhold til nytt kjøp. Det er rekna med null transport.</a:t>
                    </a:r>
                  </a:p>
                </xdr:txBody>
              </xdr:sp>
            </xdr:grpSp>
          </xdr:grpSp>
          <xdr:sp macro="" textlink="" fLocksText="0">
            <xdr:nvSpPr>
              <xdr:cNvPr id="123" name="Avrundet rektangel 33">
                <a:extLst>
                  <a:ext uri="{FF2B5EF4-FFF2-40B4-BE49-F238E27FC236}">
                    <a16:creationId xmlns:a16="http://schemas.microsoft.com/office/drawing/2014/main" id="{E153CAA1-13F6-DCA4-5FAB-3AC9EFBD1D53}"/>
                  </a:ext>
                </a:extLst>
              </xdr:cNvPr>
              <xdr:cNvSpPr/>
            </xdr:nvSpPr>
            <xdr:spPr>
              <a:xfrm>
                <a:off x="5067191" y="11624563"/>
                <a:ext cx="2882086" cy="643466"/>
              </a:xfrm>
              <a:prstGeom prst="roundRect">
                <a:avLst>
                  <a:gd name="adj" fmla="val 0"/>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182880" rIns="91440" bIns="45720" numCol="1" rtlCol="0" fromWordArt="0" anchor="t" anchorCtr="0">
                <a:prstTxWarp prst="textNoShape">
                  <a:avLst/>
                </a:prstTxWarp>
                <a:noAutofit/>
              </a:bodyPr>
              <a:lstStyle/>
              <a:p>
                <a:pPr algn="l"/>
                <a:r>
                  <a:rPr lang="nb-NO" sz="2000" b="1" i="0" u="none" baseline="0" dirty="0" err="1">
                    <a:solidFill>
                      <a:srgbClr val="002E49"/>
                    </a:solidFill>
                    <a:latin typeface="Source Sans Pro"/>
                    <a:ea typeface="Source Sans Pro"/>
                  </a:rPr>
                  <a:t>Intern ombruk</a:t>
                </a:r>
              </a:p>
            </xdr:txBody>
          </xdr:sp>
        </xdr:grpSp>
        <xdr:cxnSp macro="">
          <xdr:nvCxnSpPr>
            <xdr:cNvPr id="118" name="Rett linje 63">
              <a:extLst>
                <a:ext uri="{FF2B5EF4-FFF2-40B4-BE49-F238E27FC236}">
                  <a16:creationId xmlns:a16="http://schemas.microsoft.com/office/drawing/2014/main" id="{73A40C38-8610-A575-146A-3169B808C3A0}"/>
                </a:ext>
              </a:extLst>
            </xdr:cNvPr>
            <xdr:cNvCxnSpPr/>
          </xdr:nvCxnSpPr>
          <xdr:spPr>
            <a:xfrm>
              <a:off x="1341506" y="12580843"/>
              <a:ext cx="19270735"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9" name="Rett linje 64">
              <a:extLst>
                <a:ext uri="{FF2B5EF4-FFF2-40B4-BE49-F238E27FC236}">
                  <a16:creationId xmlns:a16="http://schemas.microsoft.com/office/drawing/2014/main" id="{621F5921-0E6C-31DB-DF23-607D7D400297}"/>
                </a:ext>
              </a:extLst>
            </xdr:cNvPr>
            <xdr:cNvCxnSpPr/>
          </xdr:nvCxnSpPr>
          <xdr:spPr>
            <a:xfrm>
              <a:off x="1341506" y="13532425"/>
              <a:ext cx="19232635"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 name="Rett linje 65">
              <a:extLst>
                <a:ext uri="{FF2B5EF4-FFF2-40B4-BE49-F238E27FC236}">
                  <a16:creationId xmlns:a16="http://schemas.microsoft.com/office/drawing/2014/main" id="{3A1F6D2C-48B9-9BD2-3CF4-BA64D515FCC5}"/>
                </a:ext>
              </a:extLst>
            </xdr:cNvPr>
            <xdr:cNvCxnSpPr/>
          </xdr:nvCxnSpPr>
          <xdr:spPr>
            <a:xfrm>
              <a:off x="1341506" y="14170004"/>
              <a:ext cx="19216125"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 name="Rett linje 66">
              <a:extLst>
                <a:ext uri="{FF2B5EF4-FFF2-40B4-BE49-F238E27FC236}">
                  <a16:creationId xmlns:a16="http://schemas.microsoft.com/office/drawing/2014/main" id="{3C8703C8-509B-3223-C5C7-6D2E863877A2}"/>
                </a:ext>
              </a:extLst>
            </xdr:cNvPr>
            <xdr:cNvCxnSpPr/>
          </xdr:nvCxnSpPr>
          <xdr:spPr>
            <a:xfrm>
              <a:off x="1341506" y="14858249"/>
              <a:ext cx="19178025" cy="0"/>
            </a:xfrm>
            <a:prstGeom prst="line">
              <a:avLst/>
            </a:prstGeom>
            <a:ln w="9525">
              <a:solidFill>
                <a:schemeClr val="bg2">
                  <a:lumMod val="90000"/>
                  <a:alpha val="56082"/>
                </a:schemeClr>
              </a:solidFill>
            </a:ln>
          </xdr:spPr>
          <xdr:style>
            <a:lnRef idx="1">
              <a:schemeClr val="accent1"/>
            </a:lnRef>
            <a:fillRef idx="0">
              <a:schemeClr val="accent1"/>
            </a:fillRef>
            <a:effectRef idx="0">
              <a:schemeClr val="accent1"/>
            </a:effectRef>
            <a:fontRef idx="minor">
              <a:schemeClr val="tx1"/>
            </a:fontRef>
          </xdr:style>
        </xdr:cxnSp>
      </xdr:grpSp>
      <xdr:pic>
        <xdr:nvPicPr>
          <xdr:cNvPr id="116" name="Grafikk 115">
            <a:extLst>
              <a:ext uri="{FF2B5EF4-FFF2-40B4-BE49-F238E27FC236}">
                <a16:creationId xmlns:a16="http://schemas.microsoft.com/office/drawing/2014/main" id="{119A9A54-3399-3140-1EC8-149F20C0998B}"/>
              </a:ext>
            </a:extLst>
          </xdr:cNvPr>
          <xdr:cNvPicPr>
            <a:picLocks noChangeAspect="1"/>
          </xdr:cNvPicPr>
        </xdr:nvPicPr>
        <xdr:blipFill>
          <a:blip xmlns:r="http://schemas.openxmlformats.org/officeDocument/2006/relationships" r:embed="rId23">
            <a:extLst>
              <a:ext uri="{96DAC541-7B7A-43D3-8B79-37D633B846F1}">
                <asvg:svgBlip xmlns:asvg="http://schemas.microsoft.com/office/drawing/2016/SVG/main" r:embed="rId24"/>
              </a:ext>
            </a:extLst>
          </a:blip>
          <a:stretch>
            <a:fillRect/>
          </a:stretch>
        </xdr:blipFill>
        <xdr:spPr>
          <a:xfrm>
            <a:off x="21262358" y="11558935"/>
            <a:ext cx="703650" cy="1093579"/>
          </a:xfrm>
          <a:prstGeom prst="rect">
            <a:avLst/>
          </a:prstGeom>
        </xdr:spPr>
      </xdr:pic>
    </xdr:grpSp>
    <xdr:clientData/>
  </xdr:twoCellAnchor>
  <xdr:twoCellAnchor>
    <xdr:from>
      <xdr:col>1</xdr:col>
      <xdr:colOff>20950</xdr:colOff>
      <xdr:row>116</xdr:row>
      <xdr:rowOff>96520</xdr:rowOff>
    </xdr:from>
    <xdr:to>
      <xdr:col>17</xdr:col>
      <xdr:colOff>285750</xdr:colOff>
      <xdr:row>141</xdr:row>
      <xdr:rowOff>707118</xdr:rowOff>
    </xdr:to>
    <xdr:graphicFrame macro="">
      <xdr:nvGraphicFramePr>
        <xdr:cNvPr id="66" name="Chart 82">
          <a:extLst>
            <a:ext uri="{FF2B5EF4-FFF2-40B4-BE49-F238E27FC236}">
              <a16:creationId xmlns:a16="http://schemas.microsoft.com/office/drawing/2014/main" id="{66248911-6439-FC24-FF05-FED2F50005C6}"/>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16600</xdr:colOff>
      <xdr:row>124</xdr:row>
      <xdr:rowOff>8436</xdr:rowOff>
    </xdr:from>
    <xdr:to>
      <xdr:col>3</xdr:col>
      <xdr:colOff>457199</xdr:colOff>
      <xdr:row>134</xdr:row>
      <xdr:rowOff>101600</xdr:rowOff>
    </xdr:to>
    <xdr:sp macro="" textlink="$B$108">
      <xdr:nvSpPr>
        <xdr:cNvPr id="38" name="TextBox 26">
          <a:extLst>
            <a:ext uri="{FF2B5EF4-FFF2-40B4-BE49-F238E27FC236}">
              <a16:creationId xmlns:a16="http://schemas.microsoft.com/office/drawing/2014/main" id="{79C7BE8C-225D-905F-D678-2115D7F87648}"/>
            </a:ext>
          </a:extLst>
        </xdr:cNvPr>
        <xdr:cNvSpPr txBox="1"/>
      </xdr:nvSpPr>
      <xdr:spPr>
        <a:xfrm>
          <a:off x="1045300" y="44661636"/>
          <a:ext cx="7317649" cy="1998164"/>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fld id="{473B628D-A0C8-49C5-8680-71030F254BD6}" type="TxLink">
            <a:rPr lang="en-US" sz="4000" b="1" i="0" u="none" strike="noStrike" kern="1200" baseline="0">
              <a:solidFill>
                <a:schemeClr val="bg1"/>
              </a:solidFill>
              <a:latin typeface="Source Sans Pro"/>
              <a:ea typeface="Source Serif 4"/>
            </a:rPr>
            <a:pPr algn="l"/>
            <a:t>Kostnad, Årleg [kr]</a:t>
          </a:fld>
          <a:endParaRPr lang="nb-NO" sz="4000" b="1" kern="1200">
            <a:solidFill>
              <a:schemeClr val="bg1"/>
            </a:solidFill>
            <a:latin typeface="+mj-lt"/>
          </a:endParaRPr>
        </a:p>
      </xdr:txBody>
    </xdr:sp>
    <xdr:clientData/>
  </xdr:twoCellAnchor>
  <xdr:twoCellAnchor>
    <xdr:from>
      <xdr:col>1</xdr:col>
      <xdr:colOff>382069</xdr:colOff>
      <xdr:row>117</xdr:row>
      <xdr:rowOff>50434</xdr:rowOff>
    </xdr:from>
    <xdr:to>
      <xdr:col>1</xdr:col>
      <xdr:colOff>1542214</xdr:colOff>
      <xdr:row>123</xdr:row>
      <xdr:rowOff>106251</xdr:rowOff>
    </xdr:to>
    <xdr:pic>
      <xdr:nvPicPr>
        <xdr:cNvPr id="5" name="Grafikk 61">
          <a:extLst>
            <a:ext uri="{FF2B5EF4-FFF2-40B4-BE49-F238E27FC236}">
              <a16:creationId xmlns:a16="http://schemas.microsoft.com/office/drawing/2014/main" id="{94C1B9E8-4893-4DE2-B620-2FC5FDEB08E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tretch>
          <a:fillRect/>
        </a:stretch>
      </xdr:blipFill>
      <xdr:spPr>
        <a:xfrm>
          <a:off x="1390650" y="43367325"/>
          <a:ext cx="1162050" cy="1200150"/>
        </a:xfrm>
        <a:prstGeom prst="rect">
          <a:avLst/>
        </a:prstGeom>
      </xdr:spPr>
    </xdr:pic>
    <xdr:clientData/>
  </xdr:twoCellAnchor>
  <xdr:twoCellAnchor>
    <xdr:from>
      <xdr:col>1</xdr:col>
      <xdr:colOff>0</xdr:colOff>
      <xdr:row>0</xdr:row>
      <xdr:rowOff>13970</xdr:rowOff>
    </xdr:from>
    <xdr:to>
      <xdr:col>1</xdr:col>
      <xdr:colOff>2913380</xdr:colOff>
      <xdr:row>1</xdr:row>
      <xdr:rowOff>6350</xdr:rowOff>
    </xdr:to>
    <xdr:sp macro="" textlink="">
      <xdr:nvSpPr>
        <xdr:cNvPr id="33" name="TekstSylinder 27">
          <a:hlinkClick xmlns:r="http://schemas.openxmlformats.org/officeDocument/2006/relationships" r:id="rId28"/>
          <a:extLst>
            <a:ext uri="{FF2B5EF4-FFF2-40B4-BE49-F238E27FC236}">
              <a16:creationId xmlns:a16="http://schemas.microsoft.com/office/drawing/2014/main" id="{0C25C500-A46C-4087-92A6-B87725B4628D}"/>
            </a:ext>
          </a:extLst>
        </xdr:cNvPr>
        <xdr:cNvSpPr txBox="1"/>
      </xdr:nvSpPr>
      <xdr:spPr>
        <a:xfrm>
          <a:off x="1009650" y="9525"/>
          <a:ext cx="2914650"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lang="nb-NO" sz="1800" b="0" i="0" u="none" baseline="0">
              <a:solidFill>
                <a:srgbClr val="F2F2F2"/>
              </a:solidFill>
              <a:latin typeface="Source Sans Pro"/>
              <a:ea typeface="Source Sans Pro"/>
            </a:rPr>
            <a:t>Ditt klimafotavtrykk</a:t>
          </a:r>
        </a:p>
      </xdr:txBody>
    </xdr:sp>
    <xdr:clientData/>
  </xdr:twoCellAnchor>
  <xdr:twoCellAnchor>
    <xdr:from>
      <xdr:col>1</xdr:col>
      <xdr:colOff>2206161</xdr:colOff>
      <xdr:row>0</xdr:row>
      <xdr:rowOff>1270</xdr:rowOff>
    </xdr:from>
    <xdr:to>
      <xdr:col>2</xdr:col>
      <xdr:colOff>125901</xdr:colOff>
      <xdr:row>0</xdr:row>
      <xdr:rowOff>824230</xdr:rowOff>
    </xdr:to>
    <xdr:sp macro="" textlink="">
      <xdr:nvSpPr>
        <xdr:cNvPr id="34" name="TekstSylinder 68">
          <a:hlinkClick xmlns:r="http://schemas.openxmlformats.org/officeDocument/2006/relationships" r:id="rId29"/>
          <a:extLst>
            <a:ext uri="{FF2B5EF4-FFF2-40B4-BE49-F238E27FC236}">
              <a16:creationId xmlns:a16="http://schemas.microsoft.com/office/drawing/2014/main" id="{A4B8CA27-A2E3-421F-83F1-90E5E05302A4}"/>
            </a:ext>
          </a:extLst>
        </xdr:cNvPr>
        <xdr:cNvSpPr txBox="1"/>
      </xdr:nvSpPr>
      <xdr:spPr>
        <a:xfrm>
          <a:off x="3219450" y="0"/>
          <a:ext cx="1866900"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F2F2F2"/>
              </a:solidFill>
              <a:latin typeface="Source Sans Pro"/>
              <a:ea typeface="Source Sans Pro"/>
            </a:rPr>
            <a:t>Klimatiltak</a:t>
          </a:r>
        </a:p>
      </xdr:txBody>
    </xdr:sp>
    <xdr:clientData/>
  </xdr:twoCellAnchor>
  <xdr:twoCellAnchor>
    <xdr:from>
      <xdr:col>1</xdr:col>
      <xdr:colOff>4645367</xdr:colOff>
      <xdr:row>0</xdr:row>
      <xdr:rowOff>0</xdr:rowOff>
    </xdr:from>
    <xdr:to>
      <xdr:col>2</xdr:col>
      <xdr:colOff>2565107</xdr:colOff>
      <xdr:row>0</xdr:row>
      <xdr:rowOff>825500</xdr:rowOff>
    </xdr:to>
    <xdr:sp macro="" textlink="">
      <xdr:nvSpPr>
        <xdr:cNvPr id="35" name="TekstSylinder 27">
          <a:hlinkClick xmlns:r="http://schemas.openxmlformats.org/officeDocument/2006/relationships" r:id="rId30"/>
          <a:extLst>
            <a:ext uri="{FF2B5EF4-FFF2-40B4-BE49-F238E27FC236}">
              <a16:creationId xmlns:a16="http://schemas.microsoft.com/office/drawing/2014/main" id="{0637211B-DBBD-4DD2-B072-887C9658306C}"/>
            </a:ext>
          </a:extLst>
        </xdr:cNvPr>
        <xdr:cNvSpPr txBox="1"/>
      </xdr:nvSpPr>
      <xdr:spPr>
        <a:xfrm>
          <a:off x="4953000" y="0"/>
          <a:ext cx="2562225" cy="828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B6E3FF"/>
              </a:solidFill>
              <a:latin typeface="Source Sans Pro"/>
              <a:ea typeface="Source Sans Pro"/>
            </a:rPr>
            <a:t>Innkjøp og effekt</a:t>
          </a:r>
          <a:endParaRPr lang="nb-NO" sz="1800" b="0">
            <a:solidFill>
              <a:schemeClr val="accent6">
                <a:lumMod val="20000"/>
                <a:lumOff val="80000"/>
              </a:schemeClr>
            </a:solidFill>
          </a:endParaRPr>
        </a:p>
      </xdr:txBody>
    </xdr:sp>
    <xdr:clientData/>
  </xdr:twoCellAnchor>
  <xdr:twoCellAnchor>
    <xdr:from>
      <xdr:col>2</xdr:col>
      <xdr:colOff>2329694</xdr:colOff>
      <xdr:row>0</xdr:row>
      <xdr:rowOff>0</xdr:rowOff>
    </xdr:from>
    <xdr:to>
      <xdr:col>3</xdr:col>
      <xdr:colOff>1704854</xdr:colOff>
      <xdr:row>0</xdr:row>
      <xdr:rowOff>825500</xdr:rowOff>
    </xdr:to>
    <xdr:sp macro="" textlink="">
      <xdr:nvSpPr>
        <xdr:cNvPr id="36" name="TekstSylinder 27">
          <a:hlinkClick xmlns:r="http://schemas.openxmlformats.org/officeDocument/2006/relationships" r:id="rId18"/>
          <a:extLst>
            <a:ext uri="{FF2B5EF4-FFF2-40B4-BE49-F238E27FC236}">
              <a16:creationId xmlns:a16="http://schemas.microsoft.com/office/drawing/2014/main" id="{C909DDED-2A80-4706-AB09-FDA684F7BBF7}"/>
            </a:ext>
          </a:extLst>
        </xdr:cNvPr>
        <xdr:cNvSpPr txBox="1"/>
      </xdr:nvSpPr>
      <xdr:spPr>
        <a:xfrm>
          <a:off x="7286625" y="0"/>
          <a:ext cx="2105025" cy="828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Datagrunnlag</a:t>
          </a:r>
        </a:p>
      </xdr:txBody>
    </xdr:sp>
    <xdr:clientData/>
  </xdr:twoCellAnchor>
  <xdr:twoCellAnchor editAs="oneCell">
    <xdr:from>
      <xdr:col>0</xdr:col>
      <xdr:colOff>417829</xdr:colOff>
      <xdr:row>0</xdr:row>
      <xdr:rowOff>248139</xdr:rowOff>
    </xdr:from>
    <xdr:to>
      <xdr:col>0</xdr:col>
      <xdr:colOff>855034</xdr:colOff>
      <xdr:row>0</xdr:row>
      <xdr:rowOff>631224</xdr:rowOff>
    </xdr:to>
    <xdr:pic>
      <xdr:nvPicPr>
        <xdr:cNvPr id="37" name="Grafikk 11">
          <a:hlinkClick xmlns:r="http://schemas.openxmlformats.org/officeDocument/2006/relationships" r:id="rId31"/>
          <a:extLst>
            <a:ext uri="{FF2B5EF4-FFF2-40B4-BE49-F238E27FC236}">
              <a16:creationId xmlns:a16="http://schemas.microsoft.com/office/drawing/2014/main" id="{BC75EAF7-0EF1-457C-97BB-C1362D44BC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2">
          <a:extLst>
            <a:ext uri="{96DAC541-7B7A-43D3-8B79-37D633B846F1}">
              <asvg:svgBlip xmlns:asvg="http://schemas.microsoft.com/office/drawing/2016/SVG/main" r:embed="rId33"/>
            </a:ext>
          </a:extLst>
        </a:blip>
        <a:stretch>
          <a:fillRect/>
        </a:stretch>
      </xdr:blipFill>
      <xdr:spPr>
        <a:xfrm>
          <a:off x="419100" y="247650"/>
          <a:ext cx="438150" cy="381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273558</xdr:colOff>
      <xdr:row>78</xdr:row>
      <xdr:rowOff>173989</xdr:rowOff>
    </xdr:from>
    <xdr:to>
      <xdr:col>1</xdr:col>
      <xdr:colOff>592836</xdr:colOff>
      <xdr:row>80</xdr:row>
      <xdr:rowOff>154177</xdr:rowOff>
    </xdr:to>
    <xdr:pic>
      <xdr:nvPicPr>
        <xdr:cNvPr id="2" name="Grafikk 582">
          <a:extLst>
            <a:ext uri="{FF2B5EF4-FFF2-40B4-BE49-F238E27FC236}">
              <a16:creationId xmlns:a16="http://schemas.microsoft.com/office/drawing/2014/main" id="{CD2DFCBF-2E22-47AC-9112-64CCE9EED9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85875" y="26355675"/>
          <a:ext cx="323850" cy="361950"/>
        </a:xfrm>
        <a:prstGeom prst="rect">
          <a:avLst/>
        </a:prstGeom>
      </xdr:spPr>
    </xdr:pic>
    <xdr:clientData/>
  </xdr:twoCellAnchor>
  <xdr:twoCellAnchor>
    <xdr:from>
      <xdr:col>1</xdr:col>
      <xdr:colOff>152400</xdr:colOff>
      <xdr:row>72</xdr:row>
      <xdr:rowOff>0</xdr:rowOff>
    </xdr:from>
    <xdr:to>
      <xdr:col>21</xdr:col>
      <xdr:colOff>87685</xdr:colOff>
      <xdr:row>75</xdr:row>
      <xdr:rowOff>43587</xdr:rowOff>
    </xdr:to>
    <xdr:sp macro="" textlink="">
      <xdr:nvSpPr>
        <xdr:cNvPr id="4" name="TekstSylinder 3">
          <a:extLst>
            <a:ext uri="{FF2B5EF4-FFF2-40B4-BE49-F238E27FC236}">
              <a16:creationId xmlns:a16="http://schemas.microsoft.com/office/drawing/2014/main" id="{65348456-23EB-402A-A2E9-9DFCB7B671D5}"/>
            </a:ext>
          </a:extLst>
        </xdr:cNvPr>
        <xdr:cNvSpPr txBox="1"/>
      </xdr:nvSpPr>
      <xdr:spPr>
        <a:xfrm>
          <a:off x="1162050" y="25050750"/>
          <a:ext cx="26460450" cy="60960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00446D"/>
              </a:solidFill>
              <a:latin typeface="Source Sans Pro"/>
              <a:ea typeface="Source Sans Pro"/>
            </a:rPr>
            <a:t>Treng du hjelp?</a:t>
          </a:r>
          <a:endParaRPr lang="nb-NO" sz="3200" b="1" u="none">
            <a:solidFill>
              <a:schemeClr val="accent6">
                <a:lumMod val="75000"/>
              </a:schemeClr>
            </a:solidFill>
          </a:endParaRPr>
        </a:p>
      </xdr:txBody>
    </xdr:sp>
    <xdr:clientData/>
  </xdr:twoCellAnchor>
  <xdr:twoCellAnchor>
    <xdr:from>
      <xdr:col>1</xdr:col>
      <xdr:colOff>165100</xdr:colOff>
      <xdr:row>75</xdr:row>
      <xdr:rowOff>63500</xdr:rowOff>
    </xdr:from>
    <xdr:to>
      <xdr:col>10</xdr:col>
      <xdr:colOff>622300</xdr:colOff>
      <xdr:row>78</xdr:row>
      <xdr:rowOff>107087</xdr:rowOff>
    </xdr:to>
    <xdr:sp macro="" textlink="">
      <xdr:nvSpPr>
        <xdr:cNvPr id="5" name="TekstSylinder 4">
          <a:extLst>
            <a:ext uri="{FF2B5EF4-FFF2-40B4-BE49-F238E27FC236}">
              <a16:creationId xmlns:a16="http://schemas.microsoft.com/office/drawing/2014/main" id="{112B9843-A0C0-4F8E-ABC1-481F9CD838D6}"/>
            </a:ext>
          </a:extLst>
        </xdr:cNvPr>
        <xdr:cNvSpPr txBox="1"/>
      </xdr:nvSpPr>
      <xdr:spPr>
        <a:xfrm>
          <a:off x="1171575" y="25679400"/>
          <a:ext cx="18916650" cy="61912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446D"/>
              </a:solidFill>
              <a:latin typeface="Source Sans Pro"/>
              <a:ea typeface="Source Sans Pro"/>
            </a:rPr>
            <a:t>Send ein e-post eller ring DFØ sin sparretelefon </a:t>
          </a:r>
          <a:endParaRPr lang="nb-NO" sz="2000" b="0" u="none">
            <a:solidFill>
              <a:schemeClr val="accent6">
                <a:lumMod val="75000"/>
              </a:schemeClr>
            </a:solidFill>
          </a:endParaRPr>
        </a:p>
      </xdr:txBody>
    </xdr:sp>
    <xdr:clientData/>
  </xdr:twoCellAnchor>
  <xdr:twoCellAnchor>
    <xdr:from>
      <xdr:col>1</xdr:col>
      <xdr:colOff>733778</xdr:colOff>
      <xdr:row>78</xdr:row>
      <xdr:rowOff>156635</xdr:rowOff>
    </xdr:from>
    <xdr:to>
      <xdr:col>5</xdr:col>
      <xdr:colOff>2521656</xdr:colOff>
      <xdr:row>81</xdr:row>
      <xdr:rowOff>67734</xdr:rowOff>
    </xdr:to>
    <xdr:sp macro="" textlink="">
      <xdr:nvSpPr>
        <xdr:cNvPr id="6" name="TekstSylinder 14">
          <a:extLst>
            <a:ext uri="{FF2B5EF4-FFF2-40B4-BE49-F238E27FC236}">
              <a16:creationId xmlns:a16="http://schemas.microsoft.com/office/drawing/2014/main" id="{0E0DFFBF-1AA5-4479-90C4-8BC96AD0D5D0}"/>
            </a:ext>
          </a:extLst>
        </xdr:cNvPr>
        <xdr:cNvSpPr txBox="1"/>
      </xdr:nvSpPr>
      <xdr:spPr>
        <a:xfrm>
          <a:off x="1743075" y="26336625"/>
          <a:ext cx="12287250" cy="4857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sng" baseline="0">
              <a:solidFill>
                <a:srgbClr val="00446D"/>
              </a:solidFill>
              <a:latin typeface="Source Sans Pro"/>
              <a:ea typeface="Source Sans Pro"/>
            </a:rPr>
            <a:t>404 34 830</a:t>
          </a:r>
        </a:p>
      </xdr:txBody>
    </xdr:sp>
    <xdr:clientData/>
  </xdr:twoCellAnchor>
  <xdr:twoCellAnchor editAs="oneCell">
    <xdr:from>
      <xdr:col>1</xdr:col>
      <xdr:colOff>273050</xdr:colOff>
      <xdr:row>81</xdr:row>
      <xdr:rowOff>147541</xdr:rowOff>
    </xdr:from>
    <xdr:to>
      <xdr:col>1</xdr:col>
      <xdr:colOff>593662</xdr:colOff>
      <xdr:row>83</xdr:row>
      <xdr:rowOff>1047</xdr:rowOff>
    </xdr:to>
    <xdr:pic>
      <xdr:nvPicPr>
        <xdr:cNvPr id="7" name="Grafikk 15">
          <a:extLst>
            <a:ext uri="{FF2B5EF4-FFF2-40B4-BE49-F238E27FC236}">
              <a16:creationId xmlns:a16="http://schemas.microsoft.com/office/drawing/2014/main" id="{AA86125D-FE45-4C70-B4E6-5C03E24C59A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1285875" y="26898600"/>
          <a:ext cx="323850" cy="238125"/>
        </a:xfrm>
        <a:prstGeom prst="rect">
          <a:avLst/>
        </a:prstGeom>
      </xdr:spPr>
    </xdr:pic>
    <xdr:clientData/>
  </xdr:twoCellAnchor>
  <xdr:twoCellAnchor>
    <xdr:from>
      <xdr:col>1</xdr:col>
      <xdr:colOff>733778</xdr:colOff>
      <xdr:row>81</xdr:row>
      <xdr:rowOff>61385</xdr:rowOff>
    </xdr:from>
    <xdr:to>
      <xdr:col>5</xdr:col>
      <xdr:colOff>2521656</xdr:colOff>
      <xdr:row>83</xdr:row>
      <xdr:rowOff>162984</xdr:rowOff>
    </xdr:to>
    <xdr:sp macro="" textlink="">
      <xdr:nvSpPr>
        <xdr:cNvPr id="8" name="TekstSylinder 19">
          <a:hlinkClick xmlns:r="http://schemas.openxmlformats.org/officeDocument/2006/relationships" r:id="rId5"/>
          <a:extLst>
            <a:ext uri="{FF2B5EF4-FFF2-40B4-BE49-F238E27FC236}">
              <a16:creationId xmlns:a16="http://schemas.microsoft.com/office/drawing/2014/main" id="{F9AE903D-3201-49F7-877B-07515EFF39C3}"/>
            </a:ext>
          </a:extLst>
        </xdr:cNvPr>
        <xdr:cNvSpPr txBox="1"/>
      </xdr:nvSpPr>
      <xdr:spPr>
        <a:xfrm>
          <a:off x="1743075" y="26812875"/>
          <a:ext cx="12287250" cy="4857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sng" baseline="0">
              <a:solidFill>
                <a:srgbClr val="00446D"/>
              </a:solidFill>
              <a:latin typeface="Source Sans Pro"/>
              <a:ea typeface="Source Sans Pro"/>
            </a:rPr>
            <a:t>Kontaktskjema</a:t>
          </a:r>
        </a:p>
      </xdr:txBody>
    </xdr:sp>
    <xdr:clientData/>
  </xdr:twoCellAnchor>
  <xdr:twoCellAnchor>
    <xdr:from>
      <xdr:col>29</xdr:col>
      <xdr:colOff>225017</xdr:colOff>
      <xdr:row>21</xdr:row>
      <xdr:rowOff>0</xdr:rowOff>
    </xdr:from>
    <xdr:to>
      <xdr:col>29</xdr:col>
      <xdr:colOff>454159</xdr:colOff>
      <xdr:row>22</xdr:row>
      <xdr:rowOff>30648</xdr:rowOff>
    </xdr:to>
    <xdr:pic>
      <xdr:nvPicPr>
        <xdr:cNvPr id="16" name="Grafikk 25">
          <a:extLst>
            <a:ext uri="{FF2B5EF4-FFF2-40B4-BE49-F238E27FC236}">
              <a16:creationId xmlns:a16="http://schemas.microsoft.com/office/drawing/2014/main" id="{29DF3811-B0AF-4BFF-BB3C-CAB5DC0E3A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3632775" y="8496300"/>
          <a:ext cx="228600" cy="219075"/>
        </a:xfrm>
        <a:prstGeom prst="rect">
          <a:avLst/>
        </a:prstGeom>
      </xdr:spPr>
    </xdr:pic>
    <xdr:clientData/>
  </xdr:twoCellAnchor>
  <xdr:twoCellAnchor>
    <xdr:from>
      <xdr:col>1</xdr:col>
      <xdr:colOff>25400</xdr:colOff>
      <xdr:row>2</xdr:row>
      <xdr:rowOff>157057</xdr:rowOff>
    </xdr:from>
    <xdr:to>
      <xdr:col>15</xdr:col>
      <xdr:colOff>838200</xdr:colOff>
      <xdr:row>8</xdr:row>
      <xdr:rowOff>299720</xdr:rowOff>
    </xdr:to>
    <xdr:sp macro="" textlink="">
      <xdr:nvSpPr>
        <xdr:cNvPr id="51" name="TekstSylinder 30">
          <a:extLst>
            <a:ext uri="{FF2B5EF4-FFF2-40B4-BE49-F238E27FC236}">
              <a16:creationId xmlns:a16="http://schemas.microsoft.com/office/drawing/2014/main" id="{33D070B3-62D9-4DF3-9229-1396432A1F7C}"/>
            </a:ext>
          </a:extLst>
        </xdr:cNvPr>
        <xdr:cNvSpPr txBox="1">
          <a:spLocks noChangeAspect="1"/>
        </xdr:cNvSpPr>
      </xdr:nvSpPr>
      <xdr:spPr>
        <a:xfrm>
          <a:off x="1038225" y="1666875"/>
          <a:ext cx="22831425" cy="12858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4800" b="1" i="0" u="none" baseline="0">
              <a:solidFill>
                <a:srgbClr val="00446D"/>
              </a:solidFill>
              <a:latin typeface="Source Sans Pro"/>
              <a:ea typeface="Source Sans Pro"/>
            </a:rPr>
            <a:t>Datagrunnlag</a:t>
          </a:r>
        </a:p>
      </xdr:txBody>
    </xdr:sp>
    <xdr:clientData/>
  </xdr:twoCellAnchor>
  <xdr:twoCellAnchor>
    <xdr:from>
      <xdr:col>1</xdr:col>
      <xdr:colOff>222250</xdr:colOff>
      <xdr:row>6</xdr:row>
      <xdr:rowOff>155575</xdr:rowOff>
    </xdr:from>
    <xdr:to>
      <xdr:col>16</xdr:col>
      <xdr:colOff>158750</xdr:colOff>
      <xdr:row>9</xdr:row>
      <xdr:rowOff>0</xdr:rowOff>
    </xdr:to>
    <xdr:sp macro="" textlink="">
      <xdr:nvSpPr>
        <xdr:cNvPr id="48" name="TekstSylinder 2">
          <a:extLst>
            <a:ext uri="{FF2B5EF4-FFF2-40B4-BE49-F238E27FC236}">
              <a16:creationId xmlns:a16="http://schemas.microsoft.com/office/drawing/2014/main" id="{B992C505-A1B6-4C23-B93F-C89B4215A18D}"/>
            </a:ext>
            <a:ext uri="{C183D7F6-B498-43B3-948B-1728B52AA6E4}">
              <adec:decorative xmlns:adec="http://schemas.microsoft.com/office/drawing/2017/decorative" val="1"/>
            </a:ext>
          </a:extLst>
        </xdr:cNvPr>
        <xdr:cNvSpPr txBox="1"/>
      </xdr:nvSpPr>
      <xdr:spPr>
        <a:xfrm>
          <a:off x="1228725" y="2428875"/>
          <a:ext cx="22793325" cy="1323975"/>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endParaRPr lang="nb-NO" sz="2400" b="1">
            <a:solidFill>
              <a:schemeClr val="accent6">
                <a:lumMod val="75000"/>
              </a:schemeClr>
            </a:solidFill>
          </a:endParaRPr>
        </a:p>
      </xdr:txBody>
    </xdr:sp>
    <xdr:clientData/>
  </xdr:twoCellAnchor>
  <xdr:twoCellAnchor>
    <xdr:from>
      <xdr:col>0</xdr:col>
      <xdr:colOff>1056808</xdr:colOff>
      <xdr:row>11</xdr:row>
      <xdr:rowOff>611010</xdr:rowOff>
    </xdr:from>
    <xdr:to>
      <xdr:col>4</xdr:col>
      <xdr:colOff>2305050</xdr:colOff>
      <xdr:row>19</xdr:row>
      <xdr:rowOff>104774</xdr:rowOff>
    </xdr:to>
    <xdr:sp macro="" textlink="" fLocksText="0">
      <xdr:nvSpPr>
        <xdr:cNvPr id="43" name="Avrundet rektangel 67">
          <a:extLst>
            <a:ext uri="{FF2B5EF4-FFF2-40B4-BE49-F238E27FC236}">
              <a16:creationId xmlns:a16="http://schemas.microsoft.com/office/drawing/2014/main" id="{7B216F0E-A099-479E-A559-6749EB8FB737}"/>
            </a:ext>
          </a:extLst>
        </xdr:cNvPr>
        <xdr:cNvSpPr/>
      </xdr:nvSpPr>
      <xdr:spPr>
        <a:xfrm>
          <a:off x="1009650" y="5334000"/>
          <a:ext cx="9534525" cy="2886075"/>
        </a:xfrm>
        <a:prstGeom prst="roundRect">
          <a:avLst>
            <a:gd name="adj" fmla="val 10169"/>
          </a:avLst>
        </a:prstGeom>
        <a:solidFill>
          <a:schemeClr val="bg2">
            <a:alpha val="37356"/>
          </a:schemeClr>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0000" tIns="0" rIns="91440" bIns="45720" numCol="1" rtlCol="0" fromWordArt="0" anchor="t" anchorCtr="0">
          <a:prstTxWarp prst="textNoShape">
            <a:avLst/>
          </a:prstTxWarp>
          <a:noAutofit/>
        </a:bodyPr>
        <a:lstStyle/>
        <a:p>
          <a:pPr rtl="0" fontAlgn="base"/>
          <a:endParaRPr lang="nb-NO" sz="2000" b="0" i="0" u="none" baseline="0">
            <a:solidFill>
              <a:srgbClr val="002E49"/>
            </a:solidFill>
            <a:effectLst/>
            <a:latin typeface="Source Sans Pro"/>
            <a:ea typeface="Source Sans Pro"/>
          </a:endParaRPr>
        </a:p>
        <a:p>
          <a:pPr>
            <a:defRPr lang="nb-NO" sz="2000" b="1" i="0" u="none" baseline="0">
              <a:solidFill>
                <a:srgbClr val="012A4C"/>
              </a:solidFill>
              <a:effectLst/>
              <a:latin typeface="Source Sans Pro"/>
              <a:ea typeface="Source Sans Pro"/>
            </a:defRPr>
          </a:pPr>
          <a:r>
            <a:rPr lang="nb-NO" sz="2000" b="0" i="0" u="none" baseline="0">
              <a:solidFill>
                <a:srgbClr val="002E49"/>
              </a:solidFill>
              <a:effectLst/>
              <a:latin typeface="Source Sans Pro"/>
              <a:ea typeface="Source Sans Pro"/>
            </a:rPr>
            <a:t>Klimagassutslepp, levetider og prisar for nytt IKT-utstyr er viste i tabellen under. Kostnader er basert på estimat frå Statens innkjøpssenter sin kategoristrategi for IKT. Klimafotavtrykk er basert på PCF (Product Carbon Footprint) frå ulike produsentar. Levetider er baserte på erfaringstal frå DFØ og på PCF-ar. Fotavtrykket omfattar produksjon av produktet; energiforbruk er utelate.</a:t>
          </a:r>
          <a:r>
            <a:rPr lang="nb-NO" sz="2000" b="1" i="0" u="none" baseline="0">
              <a:solidFill>
                <a:srgbClr val="012A4C"/>
              </a:solidFill>
              <a:effectLst/>
              <a:latin typeface="Source Sans Pro"/>
              <a:ea typeface="Source Sans Pro"/>
            </a:rPr>
            <a:t> </a:t>
          </a:r>
        </a:p>
      </xdr:txBody>
    </xdr:sp>
    <xdr:clientData/>
  </xdr:twoCellAnchor>
  <xdr:twoCellAnchor>
    <xdr:from>
      <xdr:col>1</xdr:col>
      <xdr:colOff>105635</xdr:colOff>
      <xdr:row>10</xdr:row>
      <xdr:rowOff>242951</xdr:rowOff>
    </xdr:from>
    <xdr:to>
      <xdr:col>8</xdr:col>
      <xdr:colOff>97365</xdr:colOff>
      <xdr:row>11</xdr:row>
      <xdr:rowOff>636492</xdr:rowOff>
    </xdr:to>
    <xdr:sp macro="" textlink="" fLocksText="0">
      <xdr:nvSpPr>
        <xdr:cNvPr id="24" name="TekstSylinder 11">
          <a:extLst>
            <a:ext uri="{FF2B5EF4-FFF2-40B4-BE49-F238E27FC236}">
              <a16:creationId xmlns:a16="http://schemas.microsoft.com/office/drawing/2014/main" id="{43893BBB-FE44-4A42-A0E9-618ADE55557D}"/>
            </a:ext>
          </a:extLst>
        </xdr:cNvPr>
        <xdr:cNvSpPr txBox="1"/>
      </xdr:nvSpPr>
      <xdr:spPr>
        <a:xfrm>
          <a:off x="1114425" y="4352925"/>
          <a:ext cx="16983075" cy="1009650"/>
        </a:xfrm>
        <a:prstGeom prst="rect">
          <a:avLst/>
        </a:prstGeom>
        <a:solidFill>
          <a:schemeClr val="accent6">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3200" b="1" i="0" u="none" baseline="0">
              <a:solidFill>
                <a:srgbClr val="005B91"/>
              </a:solidFill>
              <a:latin typeface="Source Sans Pro"/>
              <a:ea typeface="Source Sans Pro"/>
            </a:rPr>
            <a:t>Her finn du ei oppsummering av datagrunnlaget </a:t>
          </a:r>
        </a:p>
      </xdr:txBody>
    </xdr:sp>
    <xdr:clientData/>
  </xdr:twoCellAnchor>
  <xdr:twoCellAnchor>
    <xdr:from>
      <xdr:col>29</xdr:col>
      <xdr:colOff>533860</xdr:colOff>
      <xdr:row>13</xdr:row>
      <xdr:rowOff>166778</xdr:rowOff>
    </xdr:from>
    <xdr:to>
      <xdr:col>30</xdr:col>
      <xdr:colOff>9695</xdr:colOff>
      <xdr:row>15</xdr:row>
      <xdr:rowOff>87536</xdr:rowOff>
    </xdr:to>
    <xdr:pic>
      <xdr:nvPicPr>
        <xdr:cNvPr id="25" name="Grafikk 62">
          <a:extLst>
            <a:ext uri="{FF2B5EF4-FFF2-40B4-BE49-F238E27FC236}">
              <a16:creationId xmlns:a16="http://schemas.microsoft.com/office/drawing/2014/main" id="{FEEF0A4F-22E2-433B-859A-53B1F046E31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3937575" y="6000750"/>
          <a:ext cx="209550" cy="685800"/>
        </a:xfrm>
        <a:prstGeom prst="rect">
          <a:avLst/>
        </a:prstGeom>
      </xdr:spPr>
    </xdr:pic>
    <xdr:clientData/>
  </xdr:twoCellAnchor>
  <xdr:twoCellAnchor editAs="oneCell">
    <xdr:from>
      <xdr:col>7</xdr:col>
      <xdr:colOff>628650</xdr:colOff>
      <xdr:row>1</xdr:row>
      <xdr:rowOff>241129</xdr:rowOff>
    </xdr:from>
    <xdr:to>
      <xdr:col>11</xdr:col>
      <xdr:colOff>132556</xdr:colOff>
      <xdr:row>8</xdr:row>
      <xdr:rowOff>706140</xdr:rowOff>
    </xdr:to>
    <xdr:pic>
      <xdr:nvPicPr>
        <xdr:cNvPr id="53" name="Grafikk 55">
          <a:extLst>
            <a:ext uri="{FF2B5EF4-FFF2-40B4-BE49-F238E27FC236}">
              <a16:creationId xmlns:a16="http://schemas.microsoft.com/office/drawing/2014/main" id="{9452B42F-5B67-439E-A443-74B16A55DA1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17897475" y="1076325"/>
          <a:ext cx="2438400" cy="2286000"/>
        </a:xfrm>
        <a:prstGeom prst="rect">
          <a:avLst/>
        </a:prstGeom>
      </xdr:spPr>
    </xdr:pic>
    <xdr:clientData/>
  </xdr:twoCellAnchor>
  <xdr:twoCellAnchor>
    <xdr:from>
      <xdr:col>4</xdr:col>
      <xdr:colOff>2570480</xdr:colOff>
      <xdr:row>11</xdr:row>
      <xdr:rowOff>625475</xdr:rowOff>
    </xdr:from>
    <xdr:to>
      <xdr:col>11</xdr:col>
      <xdr:colOff>625524</xdr:colOff>
      <xdr:row>19</xdr:row>
      <xdr:rowOff>55701</xdr:rowOff>
    </xdr:to>
    <xdr:grpSp>
      <xdr:nvGrpSpPr>
        <xdr:cNvPr id="37" name="Gruppe 28">
          <a:extLst>
            <a:ext uri="{FF2B5EF4-FFF2-40B4-BE49-F238E27FC236}">
              <a16:creationId xmlns:a16="http://schemas.microsoft.com/office/drawing/2014/main" id="{4268C67C-52CD-479C-B209-4B400B6C9C5B}"/>
            </a:ext>
            <a:ext uri="{C183D7F6-B498-43B3-948B-1728B52AA6E4}">
              <adec:decorative xmlns:adec="http://schemas.microsoft.com/office/drawing/2017/decorative" val="1"/>
            </a:ext>
          </a:extLst>
        </xdr:cNvPr>
        <xdr:cNvGrpSpPr>
          <a:grpSpLocks/>
        </xdr:cNvGrpSpPr>
      </xdr:nvGrpSpPr>
      <xdr:grpSpPr>
        <a:xfrm>
          <a:off x="11019790" y="5264785"/>
          <a:ext cx="10326419" cy="2827476"/>
          <a:chOff x="1182955" y="12788161"/>
          <a:chExt cx="6958662" cy="2458501"/>
        </a:xfrm>
      </xdr:grpSpPr>
      <xdr:sp macro="" textlink="" fLocksText="0">
        <xdr:nvSpPr>
          <xdr:cNvPr id="38" name="Avrundet rektangel 40">
            <a:extLst>
              <a:ext uri="{FF2B5EF4-FFF2-40B4-BE49-F238E27FC236}">
                <a16:creationId xmlns:a16="http://schemas.microsoft.com/office/drawing/2014/main" id="{7DB356DA-A4C2-34F7-F1F2-3555DD5DD699}"/>
              </a:ext>
            </a:extLst>
          </xdr:cNvPr>
          <xdr:cNvSpPr/>
        </xdr:nvSpPr>
        <xdr:spPr>
          <a:xfrm>
            <a:off x="1182955" y="12788161"/>
            <a:ext cx="6958662" cy="2458501"/>
          </a:xfrm>
          <a:prstGeom prst="roundRect">
            <a:avLst>
              <a:gd name="adj" fmla="val 10447"/>
            </a:avLst>
          </a:prstGeom>
          <a:solidFill>
            <a:schemeClr val="accent2">
              <a:alpha val="15000"/>
            </a:schemeClr>
          </a:solidFill>
          <a:ln>
            <a:solidFill>
              <a:schemeClr val="bg2">
                <a:lumMod val="75000"/>
                <a:alpha val="11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365760" tIns="731520" rIns="0" bIns="91440" numCol="1" rtlCol="0" fromWordArt="0" anchor="t" anchorCtr="0">
            <a:prstTxWarp prst="textNoShape">
              <a:avLst/>
            </a:prstTxWarp>
            <a:noAutofit/>
          </a:bodyPr>
          <a:lstStyle/>
          <a:p>
            <a:pPr rtl="0" fontAlgn="base"/>
            <a:r>
              <a:rPr lang="nb-NO" sz="2000" b="1" i="0" u="none" baseline="0">
                <a:solidFill>
                  <a:srgbClr val="002E49"/>
                </a:solidFill>
                <a:effectLst/>
                <a:latin typeface="Source Sans Pro"/>
                <a:ea typeface="Source Sans Pro"/>
              </a:rPr>
              <a:t>Ønskjer du meir informasjon om verktøyet og datagrunnlaget det er basert på? </a:t>
            </a:r>
            <a:r>
              <a:rPr lang="nb-NO" sz="2000" b="0" i="0" u="none" baseline="0">
                <a:solidFill>
                  <a:srgbClr val="002E49"/>
                </a:solidFill>
                <a:effectLst/>
                <a:latin typeface="Source Sans Pro"/>
                <a:ea typeface="Source Sans Pro"/>
              </a:rPr>
              <a:t>Komplett datagrunnlag kan lastast ned frå DFØ sine sider.</a:t>
            </a:r>
            <a:r>
              <a:rPr lang="nb-NO" sz="2000" b="1" i="0" u="none" baseline="0">
                <a:solidFill>
                  <a:schemeClr val="accent6">
                    <a:lumMod val="50000"/>
                  </a:schemeClr>
                </a:solidFill>
                <a:effectLst/>
                <a:latin typeface="+mn-lt"/>
                <a:ea typeface="+mn-ea"/>
                <a:cs typeface="+mn-cs"/>
              </a:rPr>
              <a:t> </a:t>
            </a:r>
          </a:p>
          <a:p>
            <a:pPr>
              <a:defRPr lang="nb-NO" sz="2000" b="1" i="0" u="none" baseline="0">
                <a:solidFill>
                  <a:schemeClr val="accent6">
                    <a:lumMod val="50000"/>
                  </a:schemeClr>
                </a:solidFill>
                <a:effectLst/>
                <a:latin typeface="+mn-lt"/>
                <a:ea typeface="+mn-ea"/>
                <a:cs typeface="+mn-cs"/>
              </a:defRPr>
            </a:pPr>
            <a:endParaRPr/>
          </a:p>
        </xdr:txBody>
      </xdr:sp>
      <xdr:pic>
        <xdr:nvPicPr>
          <xdr:cNvPr id="39" name="Grafikk 303">
            <a:extLst>
              <a:ext uri="{FF2B5EF4-FFF2-40B4-BE49-F238E27FC236}">
                <a16:creationId xmlns:a16="http://schemas.microsoft.com/office/drawing/2014/main" id="{1208DDDA-3D20-4533-7154-79B26698E5B1}"/>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1463965" y="13079940"/>
            <a:ext cx="242623" cy="313060"/>
          </a:xfrm>
          <a:prstGeom prst="rect">
            <a:avLst/>
          </a:prstGeom>
        </xdr:spPr>
      </xdr:pic>
      <xdr:grpSp>
        <xdr:nvGrpSpPr>
          <xdr:cNvPr id="40" name="Gruppe 579">
            <a:extLst>
              <a:ext uri="{FF2B5EF4-FFF2-40B4-BE49-F238E27FC236}">
                <a16:creationId xmlns:a16="http://schemas.microsoft.com/office/drawing/2014/main" id="{665C78B3-7128-7573-4F18-70CCA7E0C165}"/>
              </a:ext>
            </a:extLst>
          </xdr:cNvPr>
          <xdr:cNvGrpSpPr>
            <a:grpSpLocks/>
          </xdr:cNvGrpSpPr>
        </xdr:nvGrpSpPr>
        <xdr:grpSpPr>
          <a:xfrm>
            <a:off x="5275199" y="14366433"/>
            <a:ext cx="2651461" cy="424346"/>
            <a:chOff x="5201553" y="13127444"/>
            <a:chExt cx="2624774" cy="410674"/>
          </a:xfrm>
        </xdr:grpSpPr>
        <xdr:sp macro="" textlink="">
          <xdr:nvSpPr>
            <xdr:cNvPr id="41" name="Avrundet rektangel 40">
              <a:hlinkClick xmlns:r="http://schemas.openxmlformats.org/officeDocument/2006/relationships" r:id="rId12"/>
              <a:extLst>
                <a:ext uri="{FF2B5EF4-FFF2-40B4-BE49-F238E27FC236}">
                  <a16:creationId xmlns:a16="http://schemas.microsoft.com/office/drawing/2014/main" id="{475A6310-BD3E-AB85-A226-BA80C1EBEDCC}"/>
                </a:ext>
              </a:extLst>
            </xdr:cNvPr>
            <xdr:cNvSpPr/>
          </xdr:nvSpPr>
          <xdr:spPr>
            <a:xfrm>
              <a:off x="5201553" y="13127444"/>
              <a:ext cx="2624774" cy="410674"/>
            </a:xfrm>
            <a:prstGeom prst="roundRect">
              <a:avLst>
                <a:gd name="adj" fmla="val 46506"/>
              </a:avLst>
            </a:prstGeom>
            <a:solidFill>
              <a:schemeClr val="bg1">
                <a:alpha val="96000"/>
              </a:schemeClr>
            </a:solidFill>
            <a:ln>
              <a:solidFill>
                <a:schemeClr val="tx1">
                  <a:alpha val="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overflow" horzOverflow="overflow" vert="horz" wrap="square" lIns="274320" tIns="0" rIns="91440" bIns="182880" numCol="1" rtlCol="0" fromWordArt="0" anchor="t" anchorCtr="0">
              <a:prstTxWarp prst="textNoShape">
                <a:avLst/>
              </a:prstTxWarp>
              <a:noAutofit/>
            </a:bodyPr>
            <a:lstStyle/>
            <a:p>
              <a:pPr rtl="0" fontAlgn="base"/>
              <a:r>
                <a:rPr lang="nb-NO" sz="2000" b="0" i="0" u="none" baseline="0">
                  <a:solidFill>
                    <a:srgbClr val="002E49"/>
                  </a:solidFill>
                  <a:effectLst/>
                  <a:latin typeface="Source Sans Pro"/>
                  <a:ea typeface="Source Sans Pro"/>
                </a:rPr>
                <a:t>Rettleiar (DFØ sine sider)</a:t>
              </a:r>
            </a:p>
          </xdr:txBody>
        </xdr:sp>
        <xdr:pic>
          <xdr:nvPicPr>
            <xdr:cNvPr id="42" name="Grafikk 25">
              <a:extLst>
                <a:ext uri="{FF2B5EF4-FFF2-40B4-BE49-F238E27FC236}">
                  <a16:creationId xmlns:a16="http://schemas.microsoft.com/office/drawing/2014/main" id="{6FA09709-3350-C71A-7152-BBCE71A0139F}"/>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7477106" y="13192181"/>
              <a:ext cx="160226" cy="268985"/>
            </a:xfrm>
            <a:prstGeom prst="rect">
              <a:avLst/>
            </a:prstGeom>
          </xdr:spPr>
        </xdr:pic>
      </xdr:grpSp>
    </xdr:grpSp>
    <xdr:clientData/>
  </xdr:twoCellAnchor>
  <xdr:twoCellAnchor>
    <xdr:from>
      <xdr:col>1</xdr:col>
      <xdr:colOff>29210</xdr:colOff>
      <xdr:row>7</xdr:row>
      <xdr:rowOff>170815</xdr:rowOff>
    </xdr:from>
    <xdr:to>
      <xdr:col>4</xdr:col>
      <xdr:colOff>1326925</xdr:colOff>
      <xdr:row>10</xdr:row>
      <xdr:rowOff>391319</xdr:rowOff>
    </xdr:to>
    <xdr:sp macro="" textlink="">
      <xdr:nvSpPr>
        <xdr:cNvPr id="52" name="TekstSylinder 34">
          <a:extLst>
            <a:ext uri="{FF2B5EF4-FFF2-40B4-BE49-F238E27FC236}">
              <a16:creationId xmlns:a16="http://schemas.microsoft.com/office/drawing/2014/main" id="{CFB27884-451F-4529-867F-EFC836E6DE3B}"/>
            </a:ext>
          </a:extLst>
        </xdr:cNvPr>
        <xdr:cNvSpPr txBox="1">
          <a:spLocks noChangeAspect="1"/>
        </xdr:cNvSpPr>
      </xdr:nvSpPr>
      <xdr:spPr>
        <a:xfrm>
          <a:off x="1038225" y="2638425"/>
          <a:ext cx="8524875" cy="1857375"/>
        </a:xfrm>
        <a:prstGeom prst="rect">
          <a:avLst/>
        </a:prstGeom>
        <a:solidFill>
          <a:schemeClr val="accent2">
            <a:lumMod val="50000"/>
            <a:alpha val="0"/>
          </a:schemeClr>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lang="nb-NO" sz="2000" b="0" i="0" u="none" baseline="0">
              <a:solidFill>
                <a:srgbClr val="005B91"/>
              </a:solidFill>
              <a:effectLst/>
              <a:latin typeface="Source Sans Pro"/>
              <a:ea typeface="Source Sans Pro"/>
            </a:rPr>
            <a:t>Her finn du informasjon om datagrunnlaget som er brukt i verktøyet. </a:t>
          </a:r>
          <a:endParaRPr lang="nb-NO" sz="2000">
            <a:solidFill>
              <a:schemeClr val="accent6"/>
            </a:solidFill>
            <a:effectLst/>
          </a:endParaRPr>
        </a:p>
      </xdr:txBody>
    </xdr:sp>
    <xdr:clientData/>
  </xdr:twoCellAnchor>
  <xdr:twoCellAnchor editAs="oneCell">
    <xdr:from>
      <xdr:col>7</xdr:col>
      <xdr:colOff>7619</xdr:colOff>
      <xdr:row>74</xdr:row>
      <xdr:rowOff>16509</xdr:rowOff>
    </xdr:from>
    <xdr:to>
      <xdr:col>13</xdr:col>
      <xdr:colOff>289559</xdr:colOff>
      <xdr:row>77</xdr:row>
      <xdr:rowOff>172719</xdr:rowOff>
    </xdr:to>
    <xdr:pic>
      <xdr:nvPicPr>
        <xdr:cNvPr id="59" name="Grafikk 583">
          <a:extLst>
            <a:ext uri="{FF2B5EF4-FFF2-40B4-BE49-F238E27FC236}">
              <a16:creationId xmlns:a16="http://schemas.microsoft.com/office/drawing/2014/main" id="{3ABC82EB-17CF-4283-9966-4E88CA3EC16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17278350" y="25441275"/>
          <a:ext cx="4686300" cy="723900"/>
        </a:xfrm>
        <a:prstGeom prst="rect">
          <a:avLst/>
        </a:prstGeom>
      </xdr:spPr>
    </xdr:pic>
    <xdr:clientData/>
  </xdr:twoCellAnchor>
  <xdr:twoCellAnchor editAs="oneCell">
    <xdr:from>
      <xdr:col>7</xdr:col>
      <xdr:colOff>552451</xdr:colOff>
      <xdr:row>24</xdr:row>
      <xdr:rowOff>170181</xdr:rowOff>
    </xdr:from>
    <xdr:to>
      <xdr:col>10</xdr:col>
      <xdr:colOff>400875</xdr:colOff>
      <xdr:row>31</xdr:row>
      <xdr:rowOff>113031</xdr:rowOff>
    </xdr:to>
    <xdr:pic>
      <xdr:nvPicPr>
        <xdr:cNvPr id="9" name="Grafikk 55">
          <a:extLst>
            <a:ext uri="{FF2B5EF4-FFF2-40B4-BE49-F238E27FC236}">
              <a16:creationId xmlns:a16="http://schemas.microsoft.com/office/drawing/2014/main" id="{7EBD8DFC-A683-4922-FC93-5BAFC97350D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a:off x="17821275" y="9410700"/>
          <a:ext cx="2047875" cy="2609850"/>
        </a:xfrm>
        <a:prstGeom prst="rect">
          <a:avLst/>
        </a:prstGeom>
      </xdr:spPr>
    </xdr:pic>
    <xdr:clientData/>
  </xdr:twoCellAnchor>
  <xdr:twoCellAnchor>
    <xdr:from>
      <xdr:col>1</xdr:col>
      <xdr:colOff>0</xdr:colOff>
      <xdr:row>0</xdr:row>
      <xdr:rowOff>13970</xdr:rowOff>
    </xdr:from>
    <xdr:to>
      <xdr:col>2</xdr:col>
      <xdr:colOff>147320</xdr:colOff>
      <xdr:row>0</xdr:row>
      <xdr:rowOff>836930</xdr:rowOff>
    </xdr:to>
    <xdr:sp macro="" textlink="">
      <xdr:nvSpPr>
        <xdr:cNvPr id="10" name="TekstSylinder 27">
          <a:hlinkClick xmlns:r="http://schemas.openxmlformats.org/officeDocument/2006/relationships" r:id="rId19"/>
          <a:extLst>
            <a:ext uri="{FF2B5EF4-FFF2-40B4-BE49-F238E27FC236}">
              <a16:creationId xmlns:a16="http://schemas.microsoft.com/office/drawing/2014/main" id="{9C3F8659-BC8D-4FCD-AFDC-C2E2A06F88C4}"/>
            </a:ext>
          </a:extLst>
        </xdr:cNvPr>
        <xdr:cNvSpPr txBox="1"/>
      </xdr:nvSpPr>
      <xdr:spPr>
        <a:xfrm>
          <a:off x="1009650" y="9525"/>
          <a:ext cx="244792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l"/>
          <a:r>
            <a:rPr lang="nb-NO" sz="1800" b="0" i="0" u="none" baseline="0">
              <a:solidFill>
                <a:srgbClr val="F2F2F2"/>
              </a:solidFill>
              <a:latin typeface="Source Sans Pro"/>
              <a:ea typeface="Source Sans Pro"/>
            </a:rPr>
            <a:t>Ditt klimafotavtrykk</a:t>
          </a:r>
        </a:p>
      </xdr:txBody>
    </xdr:sp>
    <xdr:clientData/>
  </xdr:twoCellAnchor>
  <xdr:twoCellAnchor>
    <xdr:from>
      <xdr:col>1</xdr:col>
      <xdr:colOff>2206161</xdr:colOff>
      <xdr:row>0</xdr:row>
      <xdr:rowOff>1270</xdr:rowOff>
    </xdr:from>
    <xdr:to>
      <xdr:col>2</xdr:col>
      <xdr:colOff>2099481</xdr:colOff>
      <xdr:row>0</xdr:row>
      <xdr:rowOff>824230</xdr:rowOff>
    </xdr:to>
    <xdr:sp macro="" textlink="">
      <xdr:nvSpPr>
        <xdr:cNvPr id="11" name="TekstSylinder 68">
          <a:hlinkClick xmlns:r="http://schemas.openxmlformats.org/officeDocument/2006/relationships" r:id="rId20"/>
          <a:extLst>
            <a:ext uri="{FF2B5EF4-FFF2-40B4-BE49-F238E27FC236}">
              <a16:creationId xmlns:a16="http://schemas.microsoft.com/office/drawing/2014/main" id="{F060B23B-B883-4ADA-AD55-93A184BBCAA8}"/>
            </a:ext>
          </a:extLst>
        </xdr:cNvPr>
        <xdr:cNvSpPr txBox="1"/>
      </xdr:nvSpPr>
      <xdr:spPr>
        <a:xfrm>
          <a:off x="3219450" y="0"/>
          <a:ext cx="2200275" cy="819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nb-NO" sz="1800" b="0" i="0" u="none" baseline="0">
              <a:solidFill>
                <a:srgbClr val="F2F2F2"/>
              </a:solidFill>
              <a:latin typeface="Source Sans Pro"/>
              <a:ea typeface="Source Sans Pro"/>
            </a:rPr>
            <a:t>Klimatiltak</a:t>
          </a:r>
        </a:p>
      </xdr:txBody>
    </xdr:sp>
    <xdr:clientData/>
  </xdr:twoCellAnchor>
  <xdr:twoCellAnchor>
    <xdr:from>
      <xdr:col>2</xdr:col>
      <xdr:colOff>1879307</xdr:colOff>
      <xdr:row>0</xdr:row>
      <xdr:rowOff>0</xdr:rowOff>
    </xdr:from>
    <xdr:to>
      <xdr:col>3</xdr:col>
      <xdr:colOff>842987</xdr:colOff>
      <xdr:row>0</xdr:row>
      <xdr:rowOff>825500</xdr:rowOff>
    </xdr:to>
    <xdr:sp macro="" textlink="">
      <xdr:nvSpPr>
        <xdr:cNvPr id="12" name="TekstSylinder 27">
          <a:hlinkClick xmlns:r="http://schemas.openxmlformats.org/officeDocument/2006/relationships" r:id="rId21"/>
          <a:extLst>
            <a:ext uri="{FF2B5EF4-FFF2-40B4-BE49-F238E27FC236}">
              <a16:creationId xmlns:a16="http://schemas.microsoft.com/office/drawing/2014/main" id="{5B699E41-0B4B-40FF-B708-D5F4A7116193}"/>
            </a:ext>
          </a:extLst>
        </xdr:cNvPr>
        <xdr:cNvSpPr txBox="1"/>
      </xdr:nvSpPr>
      <xdr:spPr>
        <a:xfrm>
          <a:off x="5191125" y="0"/>
          <a:ext cx="2038350" cy="828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F2F2F2"/>
              </a:solidFill>
              <a:latin typeface="Source Sans Pro"/>
              <a:ea typeface="Source Sans Pro"/>
            </a:rPr>
            <a:t>Innkjøp og effekt</a:t>
          </a:r>
          <a:endParaRPr lang="nb-NO" sz="1800" b="0">
            <a:solidFill>
              <a:schemeClr val="bg1">
                <a:lumMod val="95000"/>
              </a:schemeClr>
            </a:solidFill>
          </a:endParaRPr>
        </a:p>
      </xdr:txBody>
    </xdr:sp>
    <xdr:clientData/>
  </xdr:twoCellAnchor>
  <xdr:twoCellAnchor>
    <xdr:from>
      <xdr:col>3</xdr:col>
      <xdr:colOff>607574</xdr:colOff>
      <xdr:row>0</xdr:row>
      <xdr:rowOff>0</xdr:rowOff>
    </xdr:from>
    <xdr:to>
      <xdr:col>4</xdr:col>
      <xdr:colOff>1461014</xdr:colOff>
      <xdr:row>0</xdr:row>
      <xdr:rowOff>825500</xdr:rowOff>
    </xdr:to>
    <xdr:sp macro="" textlink="">
      <xdr:nvSpPr>
        <xdr:cNvPr id="13" name="TekstSylinder 27">
          <a:hlinkClick xmlns:r="http://schemas.openxmlformats.org/officeDocument/2006/relationships" r:id="rId22"/>
          <a:extLst>
            <a:ext uri="{FF2B5EF4-FFF2-40B4-BE49-F238E27FC236}">
              <a16:creationId xmlns:a16="http://schemas.microsoft.com/office/drawing/2014/main" id="{2A195BD3-C387-4863-861A-C19CE968CCA3}"/>
            </a:ext>
          </a:extLst>
        </xdr:cNvPr>
        <xdr:cNvSpPr txBox="1"/>
      </xdr:nvSpPr>
      <xdr:spPr>
        <a:xfrm>
          <a:off x="7000875" y="0"/>
          <a:ext cx="2705100" cy="8286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pPr>
          <a:r>
            <a:rPr lang="nb-NO" sz="1800" b="0" i="0" u="none" baseline="0">
              <a:solidFill>
                <a:srgbClr val="B6E3FF"/>
              </a:solidFill>
              <a:latin typeface="Source Sans Pro"/>
              <a:ea typeface="Source Sans Pro"/>
            </a:rPr>
            <a:t>Datagrunnlag</a:t>
          </a:r>
        </a:p>
      </xdr:txBody>
    </xdr:sp>
    <xdr:clientData/>
  </xdr:twoCellAnchor>
  <xdr:twoCellAnchor editAs="oneCell">
    <xdr:from>
      <xdr:col>0</xdr:col>
      <xdr:colOff>417829</xdr:colOff>
      <xdr:row>0</xdr:row>
      <xdr:rowOff>248139</xdr:rowOff>
    </xdr:from>
    <xdr:to>
      <xdr:col>0</xdr:col>
      <xdr:colOff>858844</xdr:colOff>
      <xdr:row>0</xdr:row>
      <xdr:rowOff>627414</xdr:rowOff>
    </xdr:to>
    <xdr:pic>
      <xdr:nvPicPr>
        <xdr:cNvPr id="14" name="Grafikk 11">
          <a:hlinkClick xmlns:r="http://schemas.openxmlformats.org/officeDocument/2006/relationships" r:id="rId23"/>
          <a:extLst>
            <a:ext uri="{FF2B5EF4-FFF2-40B4-BE49-F238E27FC236}">
              <a16:creationId xmlns:a16="http://schemas.microsoft.com/office/drawing/2014/main" id="{AE367BCF-3827-4C85-8CA7-CCD85262416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tretch>
          <a:fillRect/>
        </a:stretch>
      </xdr:blipFill>
      <xdr:spPr>
        <a:xfrm>
          <a:off x="419100" y="247650"/>
          <a:ext cx="438150" cy="3810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drea Arntzen Nistad" id="{AF96B5F2-4A0D-43AC-9E57-ECC65CE9E3FC}" userId="S::andrea.nistad@asplanviak.no::073c490c-78cd-4384-8c47-7cd0a37f58b1" providerId="AD"/>
</personList>
</file>

<file path=xl/theme/theme1.xml><?xml version="1.0" encoding="utf-8"?>
<a:theme xmlns:a="http://schemas.openxmlformats.org/drawingml/2006/main" name="Ppt-office-mal-DFØ">
  <a:themeElements>
    <a:clrScheme name="DFØ-farger med mørk blå">
      <a:dk1>
        <a:srgbClr val="000000"/>
      </a:dk1>
      <a:lt1>
        <a:srgbClr val="FFFFFF"/>
      </a:lt1>
      <a:dk2>
        <a:srgbClr val="012A4C"/>
      </a:dk2>
      <a:lt2>
        <a:srgbClr val="E7E6E6"/>
      </a:lt2>
      <a:accent1>
        <a:srgbClr val="009FE3"/>
      </a:accent1>
      <a:accent2>
        <a:srgbClr val="00AB84"/>
      </a:accent2>
      <a:accent3>
        <a:srgbClr val="FCCB56"/>
      </a:accent3>
      <a:accent4>
        <a:srgbClr val="E83F53"/>
      </a:accent4>
      <a:accent5>
        <a:srgbClr val="0097AB"/>
      </a:accent5>
      <a:accent6>
        <a:srgbClr val="005B91"/>
      </a:accent6>
      <a:hlink>
        <a:srgbClr val="0563C1"/>
      </a:hlink>
      <a:folHlink>
        <a:srgbClr val="954F72"/>
      </a:folHlink>
    </a:clrScheme>
    <a:fontScheme name="DFØ">
      <a:majorFont>
        <a:latin typeface="Source Serif 4"/>
        <a:ea typeface=""/>
        <a:cs typeface=""/>
      </a:majorFont>
      <a:minorFont>
        <a:latin typeface="Source Sans Pr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sz="2000" b="1" dirty="0" err="1" smtClean="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Blå">
      <a:srgbClr val="0085C0"/>
    </a:custClr>
    <a:custClr name="Grønn">
      <a:srgbClr val="0A8E6E"/>
    </a:custClr>
    <a:custClr name="Oransje">
      <a:srgbClr val="F0A519"/>
    </a:custClr>
    <a:custClr name="Rød">
      <a:srgbClr val="CA0D47"/>
    </a:custClr>
    <a:custClr name="Mørk turkis">
      <a:srgbClr val="0099AB"/>
    </a:custClr>
    <a:custClr name="Mørk blå">
      <a:srgbClr val="0D3B73"/>
    </a:custClr>
    <a:custClr name="Sort">
      <a:srgbClr val="000000"/>
    </a:custClr>
  </a:custClrLst>
  <a:extLst>
    <a:ext uri="{05A4C25C-085E-4340-85A3-A5531E510DB2}">
      <thm15:themeFamily xmlns:thm15="http://schemas.microsoft.com/office/thememl/2012/main" name="Ppt-office-mal-DFØ" id="{B60602E2-2394-4E61-871C-E003F8AE54B2}" vid="{30B4D355-16B4-48EB-A842-EBE696BB4009}"/>
    </a:ext>
  </a:extLst>
</a:theme>
</file>

<file path=xl/threadedComments/threadedComment1.xml><?xml version="1.0" encoding="utf-8"?>
<ThreadedComments xmlns="http://schemas.microsoft.com/office/spreadsheetml/2018/threadedcomments" xmlns:x="http://schemas.openxmlformats.org/spreadsheetml/2006/main">
  <threadedComment ref="D1" dT="2024-12-13T09:13:24.00" personId="{AF96B5F2-4A0D-43AC-9E57-ECC65CE9E3FC}" id="{CE8CCE2F-1D51-466F-9E52-882E1AF4CCC2}">
    <text>Molly; dette er A1-A3 nå?</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AD52-5D40-4E2E-B2DC-BE1963FD841D}">
  <sheetPr>
    <tabColor rgb="FF09A981"/>
  </sheetPr>
  <dimension ref="A1:P183"/>
  <sheetViews>
    <sheetView showGridLines="0" tabSelected="1" zoomScale="60" zoomScaleNormal="60" workbookViewId="0">
      <pane ySplit="1" topLeftCell="A2" activePane="bottomLeft" state="frozen"/>
      <selection pane="bottomLeft" activeCell="A2" sqref="A2"/>
    </sheetView>
  </sheetViews>
  <sheetFormatPr baseColWidth="10" defaultColWidth="11" defaultRowHeight="14.4"/>
  <cols>
    <col min="1" max="1" width="15.109375" customWidth="1"/>
  </cols>
  <sheetData>
    <row r="1" spans="1:9" s="3" customFormat="1" ht="66" customHeight="1">
      <c r="A1" s="16" t="s">
        <v>0</v>
      </c>
    </row>
    <row r="2" spans="1:9" s="13" customFormat="1" ht="53.25" customHeight="1">
      <c r="B2" s="12"/>
    </row>
    <row r="3" spans="1:9" s="13" customFormat="1"/>
    <row r="4" spans="1:9" s="13" customFormat="1"/>
    <row r="5" spans="1:9" s="13" customFormat="1"/>
    <row r="6" spans="1:9" s="13" customFormat="1"/>
    <row r="7" spans="1:9" s="13" customFormat="1"/>
    <row r="8" spans="1:9" s="13" customFormat="1"/>
    <row r="9" spans="1:9" s="13" customFormat="1"/>
    <row r="10" spans="1:9" s="13" customFormat="1"/>
    <row r="11" spans="1:9" s="13" customFormat="1"/>
    <row r="12" spans="1:9" s="13" customFormat="1"/>
    <row r="13" spans="1:9" s="13" customFormat="1" ht="38.25" customHeight="1"/>
    <row r="14" spans="1:9" ht="28.2" customHeight="1">
      <c r="I14" s="1"/>
    </row>
    <row r="15" spans="1:9" ht="48.75" customHeight="1"/>
    <row r="17" ht="37.200000000000003" customHeight="1"/>
    <row r="18" ht="6" customHeight="1"/>
    <row r="40" spans="13:16">
      <c r="M40" s="124"/>
      <c r="N40" s="124"/>
      <c r="O40" s="124"/>
      <c r="P40" s="124"/>
    </row>
    <row r="41" spans="13:16">
      <c r="M41" s="124"/>
      <c r="N41" s="124"/>
      <c r="O41" s="124"/>
      <c r="P41" s="124"/>
    </row>
    <row r="42" spans="13:16">
      <c r="M42" s="124"/>
      <c r="N42" s="124"/>
      <c r="O42" s="124"/>
      <c r="P42" s="124"/>
    </row>
    <row r="64" ht="55.2" customHeight="1"/>
    <row r="65" ht="165" customHeight="1"/>
    <row r="66" ht="57" customHeight="1"/>
    <row r="81" s="6" customFormat="1"/>
    <row r="82" s="6" customFormat="1"/>
    <row r="83" s="6" customFormat="1"/>
    <row r="84" s="6" customFormat="1"/>
    <row r="85" s="6" customFormat="1" ht="14.25" customHeight="1"/>
    <row r="86" s="6" customFormat="1"/>
    <row r="87" s="6" customFormat="1"/>
    <row r="88" s="6" customFormat="1"/>
    <row r="89" s="6" customFormat="1"/>
    <row r="90" s="6" customFormat="1"/>
    <row r="91" s="6" customFormat="1"/>
    <row r="92" s="6" customFormat="1"/>
    <row r="93" s="6" customFormat="1"/>
    <row r="94" s="6" customFormat="1"/>
    <row r="95" s="6" customFormat="1"/>
    <row r="96" s="6" customFormat="1" ht="176.25" customHeigh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row r="173" s="5" customFormat="1"/>
    <row r="174" s="5" customFormat="1"/>
    <row r="175" s="5" customFormat="1"/>
    <row r="176" s="5" customFormat="1"/>
    <row r="177" s="5" customFormat="1"/>
    <row r="178" s="5" customFormat="1"/>
    <row r="179" s="5" customFormat="1"/>
    <row r="180" s="5" customFormat="1"/>
    <row r="181" s="5" customFormat="1"/>
    <row r="182" s="5" customFormat="1"/>
    <row r="183" s="5" customFormat="1"/>
  </sheetData>
  <sheetProtection algorithmName="SHA-512" hashValue="lF0wl1c70OJR+B2lv7jiK2Rtu2f9tWEk2D5y2VUlOMmFrZSL62Cje0aq+7u9NdThdpFSaSfE3RJXbhGGWibddg==" saltValue="m92b0MnWVz505RUbNS8MAg==" spinCount="100000" sheet="1" objects="1" scenarios="1"/>
  <mergeCells count="3">
    <mergeCell ref="M40:P40"/>
    <mergeCell ref="M41:P41"/>
    <mergeCell ref="M42:P42"/>
  </mergeCells>
  <hyperlinks>
    <hyperlink ref="A1" location="Intro!A1" display="Intro!A1" xr:uid="{00000000-0004-0000-0000-000000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88533-B45D-47CE-AB55-570EC4EF0332}">
  <sheetPr>
    <tabColor rgb="FF09A981"/>
  </sheetPr>
  <dimension ref="A1:N127"/>
  <sheetViews>
    <sheetView zoomScale="60" zoomScaleNormal="60" workbookViewId="0">
      <pane ySplit="1" topLeftCell="A2" activePane="bottomLeft" state="frozen"/>
      <selection pane="bottomLeft" activeCell="A3" sqref="A3"/>
    </sheetView>
  </sheetViews>
  <sheetFormatPr baseColWidth="10" defaultColWidth="11" defaultRowHeight="14.4"/>
  <cols>
    <col min="1" max="1" width="15.109375" style="5" customWidth="1"/>
    <col min="2" max="2" width="70.44140625" style="5" customWidth="1"/>
    <col min="3" max="3" width="49.44140625" style="5" customWidth="1"/>
    <col min="4" max="4" width="36.109375" style="5" customWidth="1"/>
    <col min="5" max="5" width="66.109375" style="5" customWidth="1"/>
    <col min="6" max="6" width="61.6640625" style="5" customWidth="1"/>
    <col min="7" max="7" width="32.5546875" style="5" bestFit="1" customWidth="1"/>
    <col min="8" max="8" width="25.6640625" style="5" customWidth="1"/>
    <col min="9" max="9" width="11" style="5" customWidth="1"/>
    <col min="10" max="10" width="15.6640625" style="5" customWidth="1"/>
    <col min="11" max="15" width="28.44140625" style="5" customWidth="1"/>
    <col min="16" max="16" width="23.109375" style="5" customWidth="1"/>
    <col min="17" max="16384" width="11" style="5"/>
  </cols>
  <sheetData>
    <row r="1" spans="1:7" s="3" customFormat="1" ht="65.25" customHeight="1">
      <c r="A1" s="24" t="s">
        <v>0</v>
      </c>
      <c r="G1" s="25"/>
    </row>
    <row r="2" spans="1:7" s="13" customFormat="1">
      <c r="G2" s="26"/>
    </row>
    <row r="3" spans="1:7" s="13" customFormat="1">
      <c r="G3" s="26"/>
    </row>
    <row r="4" spans="1:7" s="13" customFormat="1">
      <c r="G4" s="26"/>
    </row>
    <row r="5" spans="1:7" s="13" customFormat="1">
      <c r="G5" s="26"/>
    </row>
    <row r="6" spans="1:7" s="13" customFormat="1">
      <c r="G6" s="26"/>
    </row>
    <row r="7" spans="1:7" s="13" customFormat="1">
      <c r="G7" s="26"/>
    </row>
    <row r="8" spans="1:7" s="13" customFormat="1">
      <c r="G8" s="26"/>
    </row>
    <row r="9" spans="1:7" s="13" customFormat="1">
      <c r="G9" s="26"/>
    </row>
    <row r="10" spans="1:7" s="13" customFormat="1">
      <c r="G10" s="26"/>
    </row>
    <row r="11" spans="1:7" s="13" customFormat="1">
      <c r="G11" s="26"/>
    </row>
    <row r="12" spans="1:7" s="13" customFormat="1">
      <c r="G12" s="26"/>
    </row>
    <row r="13" spans="1:7" s="13" customFormat="1">
      <c r="G13" s="26"/>
    </row>
    <row r="14" spans="1:7" s="13" customFormat="1">
      <c r="A14" s="13" t="s">
        <v>1</v>
      </c>
      <c r="G14" s="26"/>
    </row>
    <row r="15" spans="1:7" s="13" customFormat="1">
      <c r="G15" s="26"/>
    </row>
    <row r="16" spans="1:7" s="13" customFormat="1">
      <c r="G16" s="26"/>
    </row>
    <row r="17" spans="2:7" s="13" customFormat="1">
      <c r="G17" s="26"/>
    </row>
    <row r="18" spans="2:7" ht="33" customHeight="1">
      <c r="G18" s="27"/>
    </row>
    <row r="19" spans="2:7" ht="23.25" customHeight="1">
      <c r="G19" s="27"/>
    </row>
    <row r="20" spans="2:7" ht="76.2" customHeight="1">
      <c r="G20" s="28"/>
    </row>
    <row r="21" spans="2:7" ht="300" customHeight="1">
      <c r="B21" s="29"/>
      <c r="G21" s="28"/>
    </row>
    <row r="22" spans="2:7" s="30" customFormat="1" ht="107.25" customHeight="1">
      <c r="F22" s="31"/>
    </row>
    <row r="23" spans="2:7" s="30" customFormat="1" ht="21">
      <c r="C23" s="32"/>
    </row>
    <row r="24" spans="2:7" s="30" customFormat="1" ht="40.200000000000003" customHeight="1">
      <c r="B24" s="33" t="s">
        <v>2</v>
      </c>
      <c r="C24" s="7"/>
    </row>
    <row r="25" spans="2:7" s="30" customFormat="1" ht="21">
      <c r="B25" s="34"/>
      <c r="C25" s="34"/>
    </row>
    <row r="26" spans="2:7" s="30" customFormat="1" ht="24" customHeight="1">
      <c r="C26" s="35"/>
    </row>
    <row r="27" spans="2:7" s="30" customFormat="1" ht="31.2">
      <c r="B27" s="36" t="s">
        <v>105</v>
      </c>
      <c r="C27" s="36" t="s">
        <v>4</v>
      </c>
    </row>
    <row r="28" spans="2:7" s="30" customFormat="1" ht="15" customHeight="1">
      <c r="B28" s="37"/>
      <c r="C28" s="38"/>
    </row>
    <row r="29" spans="2:7" s="30" customFormat="1" ht="40.200000000000003" customHeight="1">
      <c r="B29" s="39" t="str">
        <f>'Datagrunnlag (skjul ved bruk)'!B2</f>
        <v xml:space="preserve">PC_skjerm </v>
      </c>
      <c r="C29" s="4"/>
    </row>
    <row r="30" spans="2:7" s="30" customFormat="1" ht="40.200000000000003" customHeight="1">
      <c r="B30" s="39" t="str">
        <f>'Datagrunnlag (skjul ved bruk)'!B9</f>
        <v xml:space="preserve">Berbar_PC </v>
      </c>
      <c r="C30" s="4"/>
    </row>
    <row r="31" spans="2:7" s="30" customFormat="1" ht="40.200000000000003" customHeight="1">
      <c r="B31" s="39" t="str">
        <f>'Datagrunnlag (skjul ved bruk)'!B15</f>
        <v xml:space="preserve">Stasjonær_PC </v>
      </c>
      <c r="C31" s="4"/>
    </row>
    <row r="32" spans="2:7" s="30" customFormat="1" ht="40.200000000000003" customHeight="1">
      <c r="B32" s="39" t="str">
        <f>'Datagrunnlag (skjul ved bruk)'!B18</f>
        <v xml:space="preserve">Mobiltelefon </v>
      </c>
      <c r="C32" s="4"/>
    </row>
    <row r="33" spans="2:8" s="30" customFormat="1" ht="40.200000000000003" customHeight="1">
      <c r="B33" s="39" t="str">
        <f>'Datagrunnlag (skjul ved bruk)'!B23</f>
        <v xml:space="preserve">Nettbrett </v>
      </c>
      <c r="C33" s="4"/>
    </row>
    <row r="34" spans="2:8" s="30" customFormat="1" ht="40.200000000000003" customHeight="1">
      <c r="B34" s="39" t="str">
        <f>'Datagrunnlag (skjul ved bruk)'!B27</f>
        <v xml:space="preserve">Møteromsskjerm </v>
      </c>
      <c r="C34" s="4"/>
    </row>
    <row r="35" spans="2:8" s="30" customFormat="1" ht="40.200000000000003" customHeight="1">
      <c r="B35" s="39" t="str">
        <f>'Datagrunnlag (skjul ved bruk)'!B35</f>
        <v xml:space="preserve">Ruter </v>
      </c>
      <c r="C35" s="4"/>
    </row>
    <row r="36" spans="2:8" s="30" customFormat="1" ht="40.200000000000003" customHeight="1">
      <c r="B36" s="39" t="str">
        <f>'Datagrunnlag (skjul ved bruk)'!B36</f>
        <v xml:space="preserve">Skrivar </v>
      </c>
      <c r="C36" s="4"/>
    </row>
    <row r="37" spans="2:8" s="30" customFormat="1" ht="40.200000000000003" customHeight="1">
      <c r="E37" s="40"/>
      <c r="F37" s="40"/>
      <c r="G37" s="40"/>
      <c r="H37" s="40"/>
    </row>
    <row r="38" spans="2:8" s="30" customFormat="1" ht="98.25" customHeight="1">
      <c r="E38" s="40"/>
      <c r="F38" s="40"/>
      <c r="G38" s="40"/>
      <c r="H38" s="40"/>
    </row>
    <row r="39" spans="2:8" s="41" customFormat="1" ht="207" customHeight="1">
      <c r="B39" s="42"/>
      <c r="C39" s="43"/>
      <c r="D39" s="43"/>
      <c r="E39" s="44"/>
      <c r="F39" s="44"/>
      <c r="G39" s="45"/>
      <c r="H39" s="45"/>
    </row>
    <row r="40" spans="2:8" s="41" customFormat="1" ht="35.25" customHeight="1">
      <c r="B40" s="46"/>
      <c r="D40" s="43"/>
      <c r="E40" s="44"/>
      <c r="F40" s="44"/>
      <c r="G40" s="45"/>
      <c r="H40" s="45"/>
    </row>
    <row r="41" spans="2:8" s="45" customFormat="1" ht="67.5" customHeight="1">
      <c r="B41" s="23" t="s">
        <v>160</v>
      </c>
      <c r="E41" s="44"/>
      <c r="F41" s="44"/>
    </row>
    <row r="42" spans="2:8" s="41" customFormat="1" ht="18">
      <c r="B42" s="47"/>
      <c r="C42" s="43"/>
      <c r="D42" s="43"/>
      <c r="E42" s="47"/>
      <c r="F42" s="43"/>
    </row>
    <row r="43" spans="2:8" s="41" customFormat="1">
      <c r="B43" s="43"/>
      <c r="C43" s="43"/>
      <c r="D43" s="43"/>
      <c r="E43" s="43"/>
      <c r="F43" s="43"/>
    </row>
    <row r="44" spans="2:8" s="41" customFormat="1" ht="15.6">
      <c r="B44" s="43"/>
      <c r="C44" s="43"/>
      <c r="D44" s="43"/>
      <c r="E44" s="43"/>
      <c r="F44" s="48"/>
    </row>
    <row r="45" spans="2:8" s="41" customFormat="1">
      <c r="B45" s="43"/>
      <c r="C45" s="43"/>
      <c r="D45" s="43"/>
      <c r="E45" s="43"/>
      <c r="F45" s="49"/>
      <c r="G45" s="43"/>
      <c r="H45" s="43"/>
    </row>
    <row r="46" spans="2:8" s="41" customFormat="1">
      <c r="B46" s="43"/>
      <c r="C46" s="43"/>
      <c r="D46" s="43"/>
      <c r="E46" s="43"/>
      <c r="F46" s="43"/>
      <c r="G46" s="43"/>
      <c r="H46" s="43"/>
    </row>
    <row r="47" spans="2:8" s="41" customFormat="1">
      <c r="B47" s="43"/>
      <c r="C47" s="43"/>
      <c r="D47" s="43"/>
      <c r="E47" s="43"/>
    </row>
    <row r="48" spans="2:8" s="41" customFormat="1">
      <c r="B48" s="43"/>
      <c r="C48" s="43"/>
      <c r="D48" s="43"/>
      <c r="E48" s="43"/>
    </row>
    <row r="49" spans="2:6" s="41" customFormat="1">
      <c r="B49" s="43"/>
      <c r="C49" s="43"/>
      <c r="D49" s="43"/>
      <c r="E49" s="43"/>
    </row>
    <row r="50" spans="2:6" s="41" customFormat="1">
      <c r="B50" s="43"/>
      <c r="C50" s="43"/>
      <c r="D50" s="43"/>
      <c r="E50" s="43"/>
    </row>
    <row r="51" spans="2:6" s="41" customFormat="1">
      <c r="B51" s="43"/>
      <c r="C51" s="43"/>
      <c r="D51" s="43"/>
      <c r="E51" s="43"/>
    </row>
    <row r="52" spans="2:6" s="41" customFormat="1">
      <c r="B52" s="43"/>
      <c r="C52" s="43"/>
      <c r="D52" s="43"/>
      <c r="E52" s="43"/>
      <c r="F52" s="43"/>
    </row>
    <row r="53" spans="2:6" s="41" customFormat="1">
      <c r="B53" s="43"/>
      <c r="C53" s="43"/>
      <c r="D53" s="43"/>
      <c r="E53" s="43"/>
      <c r="F53" s="43"/>
    </row>
    <row r="54" spans="2:6" s="41" customFormat="1">
      <c r="B54" s="43"/>
      <c r="C54" s="43"/>
      <c r="D54" s="43"/>
      <c r="E54" s="43"/>
      <c r="F54" s="43"/>
    </row>
    <row r="55" spans="2:6" s="41" customFormat="1">
      <c r="B55" s="43"/>
      <c r="C55" s="43"/>
      <c r="D55" s="43"/>
      <c r="E55" s="43"/>
      <c r="F55" s="43"/>
    </row>
    <row r="56" spans="2:6" s="41" customFormat="1">
      <c r="B56" s="43"/>
      <c r="C56" s="43"/>
      <c r="D56" s="43"/>
      <c r="E56" s="43"/>
      <c r="F56" s="43"/>
    </row>
    <row r="57" spans="2:6" s="41" customFormat="1">
      <c r="B57" s="43"/>
      <c r="C57" s="43"/>
      <c r="D57" s="43"/>
      <c r="E57" s="43"/>
      <c r="F57" s="43"/>
    </row>
    <row r="58" spans="2:6" s="41" customFormat="1">
      <c r="B58" s="43"/>
      <c r="C58" s="43"/>
      <c r="D58" s="43"/>
      <c r="E58" s="43"/>
      <c r="F58" s="43"/>
    </row>
    <row r="59" spans="2:6" s="41" customFormat="1">
      <c r="B59" s="43"/>
      <c r="C59" s="43"/>
      <c r="D59" s="43"/>
      <c r="E59" s="43"/>
      <c r="F59" s="43"/>
    </row>
    <row r="60" spans="2:6" s="41" customFormat="1">
      <c r="B60" s="43"/>
      <c r="C60" s="43"/>
      <c r="D60" s="43"/>
      <c r="E60" s="43"/>
      <c r="F60" s="43"/>
    </row>
    <row r="61" spans="2:6" s="41" customFormat="1">
      <c r="B61" s="43"/>
      <c r="C61" s="43"/>
      <c r="D61" s="43"/>
      <c r="E61" s="43"/>
      <c r="F61" s="43"/>
    </row>
    <row r="62" spans="2:6" s="41" customFormat="1">
      <c r="B62" s="43"/>
      <c r="C62" s="43"/>
      <c r="D62" s="43"/>
      <c r="E62" s="43"/>
      <c r="F62" s="43"/>
    </row>
    <row r="63" spans="2:6" s="41" customFormat="1">
      <c r="B63" s="43"/>
      <c r="C63" s="43"/>
      <c r="D63" s="43"/>
      <c r="E63" s="43"/>
      <c r="F63" s="43"/>
    </row>
    <row r="64" spans="2:6" s="41" customFormat="1">
      <c r="B64" s="43"/>
      <c r="C64" s="43"/>
      <c r="D64" s="43"/>
      <c r="E64" s="43"/>
      <c r="F64" s="43"/>
    </row>
    <row r="65" spans="2:6" s="41" customFormat="1">
      <c r="B65" s="43"/>
      <c r="C65" s="43"/>
      <c r="D65" s="43"/>
      <c r="E65" s="43"/>
      <c r="F65" s="43"/>
    </row>
    <row r="66" spans="2:6" s="41" customFormat="1">
      <c r="B66" s="43"/>
      <c r="C66" s="43"/>
      <c r="D66" s="43"/>
      <c r="E66" s="43"/>
      <c r="F66" s="43"/>
    </row>
    <row r="67" spans="2:6" s="41" customFormat="1"/>
    <row r="68" spans="2:6" s="41" customFormat="1"/>
    <row r="69" spans="2:6" s="41" customFormat="1"/>
    <row r="70" spans="2:6" s="41" customFormat="1"/>
    <row r="71" spans="2:6" s="41" customFormat="1"/>
    <row r="72" spans="2:6" s="41" customFormat="1"/>
    <row r="73" spans="2:6" s="41" customFormat="1"/>
    <row r="74" spans="2:6" s="41" customFormat="1"/>
    <row r="75" spans="2:6" s="41" customFormat="1"/>
    <row r="76" spans="2:6" s="41" customFormat="1"/>
    <row r="77" spans="2:6" s="41" customFormat="1"/>
    <row r="78" spans="2:6" s="41" customFormat="1"/>
    <row r="79" spans="2:6" s="41" customFormat="1"/>
    <row r="80" spans="2:6" s="41" customFormat="1"/>
    <row r="81" spans="2:14" s="41" customFormat="1"/>
    <row r="82" spans="2:14" s="41" customFormat="1"/>
    <row r="83" spans="2:14" s="41" customFormat="1"/>
    <row r="84" spans="2:14" s="41" customFormat="1"/>
    <row r="85" spans="2:14" s="41" customFormat="1"/>
    <row r="86" spans="2:14" s="41" customFormat="1"/>
    <row r="87" spans="2:14" s="41" customFormat="1"/>
    <row r="88" spans="2:14" s="41" customFormat="1" ht="280.5" customHeight="1"/>
    <row r="89" spans="2:14" s="41" customFormat="1" ht="76.2" customHeight="1">
      <c r="G89" s="156"/>
      <c r="H89" s="156"/>
      <c r="I89" s="156"/>
      <c r="J89" s="156"/>
      <c r="K89" s="156"/>
      <c r="L89" s="156"/>
      <c r="M89" s="156"/>
    </row>
    <row r="90" spans="2:14" s="41" customFormat="1" ht="26.25" customHeight="1">
      <c r="G90" s="156"/>
      <c r="H90" s="156"/>
      <c r="I90" s="156"/>
      <c r="J90" s="156"/>
      <c r="K90" s="156"/>
      <c r="L90" s="156"/>
      <c r="M90" s="156"/>
      <c r="N90" s="43"/>
    </row>
    <row r="91" spans="2:14" s="41" customFormat="1" ht="21">
      <c r="B91" s="50"/>
      <c r="C91" s="43"/>
      <c r="D91" s="43"/>
      <c r="E91" s="43"/>
      <c r="F91" s="43"/>
      <c r="G91" s="156"/>
      <c r="H91" s="156"/>
      <c r="I91" s="157" t="s">
        <v>206</v>
      </c>
      <c r="J91" s="156"/>
      <c r="K91" s="156"/>
      <c r="L91" s="156"/>
      <c r="M91" s="156"/>
      <c r="N91" s="43"/>
    </row>
    <row r="92" spans="2:14" s="41" customFormat="1" ht="40.200000000000003" customHeight="1">
      <c r="B92" s="51" t="s">
        <v>106</v>
      </c>
      <c r="C92" s="51" t="s">
        <v>6</v>
      </c>
      <c r="D92" s="51" t="s">
        <v>7</v>
      </c>
      <c r="E92" s="51" t="s">
        <v>5</v>
      </c>
      <c r="F92" s="51" t="s">
        <v>8</v>
      </c>
      <c r="G92" s="156" t="s">
        <v>207</v>
      </c>
      <c r="H92" s="156" t="s">
        <v>208</v>
      </c>
      <c r="I92" s="156" t="s">
        <v>208</v>
      </c>
      <c r="J92" s="156" t="s">
        <v>209</v>
      </c>
      <c r="K92" s="156" t="str">
        <f>$B$41</f>
        <v>Fotavtrykk, per tilsett per år [kg CO2-ekv]</v>
      </c>
      <c r="L92" s="156"/>
      <c r="M92" s="156"/>
      <c r="N92" s="43"/>
    </row>
    <row r="93" spans="2:14" s="41" customFormat="1" ht="28.2" customHeight="1">
      <c r="B93" s="52" t="str">
        <f t="shared" ref="B93:B100" si="0">B29</f>
        <v xml:space="preserve">PC_skjerm </v>
      </c>
      <c r="C93" s="53">
        <f t="shared" ref="C93:C100" si="1">ROUND(VLOOKUP(B29&amp;"Gjennomsnitt",Datagrunnlag,4,FALSE)*C29/VLOOKUP(B29&amp;"Gjennomsnitt",Datagrunnlag,5,FALSE),0)</f>
        <v>0</v>
      </c>
      <c r="D93" s="53">
        <f t="shared" ref="D93:D100" si="2">C29*VLOOKUP(B29&amp;"Gjennomsnitt",Datagrunnlag,6,FALSE)/VLOOKUP(B29&amp;"Gjennomsnitt",Datagrunnlag,5,FALSE)</f>
        <v>0</v>
      </c>
      <c r="E93" s="53" t="e">
        <f t="shared" ref="E93:E100" si="3">ROUND(VLOOKUP(B29&amp;"Gjennomsnitt",Datagrunnlag,4,FALSE)*C29/$C$24,0)</f>
        <v>#DIV/0!</v>
      </c>
      <c r="F93" s="53" t="e">
        <f t="shared" ref="F93:F100" si="4">ROUND(E93/VLOOKUP(B93&amp;"Gjennomsnitt",Datagrunnlag,5,FALSE),0)</f>
        <v>#DIV/0!</v>
      </c>
      <c r="G93" s="158" t="e">
        <f>HLOOKUP($B$41,$C$92:$F$100,2,FALSE)+ROW()/1000000</f>
        <v>#DIV/0!</v>
      </c>
      <c r="H93" s="156" t="e">
        <f t="shared" ref="H93:H100" si="5">RANK(G93,G$93:G$100,0)</f>
        <v>#DIV/0!</v>
      </c>
      <c r="I93" s="156">
        <f>1</f>
        <v>1</v>
      </c>
      <c r="J93" s="156" t="e">
        <f>INDEX(B$93:B$100,MATCH($I93,H$93:H$100,0))</f>
        <v>#N/A</v>
      </c>
      <c r="K93" s="158" t="e">
        <f t="shared" ref="K93:K100" si="6">VLOOKUP(J93,$B$93:$G$102,6,FALSE)</f>
        <v>#N/A</v>
      </c>
      <c r="L93" s="156"/>
      <c r="M93" s="156"/>
      <c r="N93" s="43"/>
    </row>
    <row r="94" spans="2:14" s="41" customFormat="1" ht="28.2" customHeight="1">
      <c r="B94" s="52" t="str">
        <f t="shared" si="0"/>
        <v xml:space="preserve">Berbar_PC </v>
      </c>
      <c r="C94" s="53">
        <f t="shared" si="1"/>
        <v>0</v>
      </c>
      <c r="D94" s="53">
        <f t="shared" si="2"/>
        <v>0</v>
      </c>
      <c r="E94" s="53" t="e">
        <f t="shared" si="3"/>
        <v>#DIV/0!</v>
      </c>
      <c r="F94" s="53" t="e">
        <f t="shared" si="4"/>
        <v>#DIV/0!</v>
      </c>
      <c r="G94" s="159" t="e">
        <f>HLOOKUP($B$41,$C$92:$F$100,3,FALSE)+ROW()/1000000</f>
        <v>#DIV/0!</v>
      </c>
      <c r="H94" s="156" t="e">
        <f t="shared" si="5"/>
        <v>#DIV/0!</v>
      </c>
      <c r="I94" s="156">
        <v>2</v>
      </c>
      <c r="J94" s="156" t="e">
        <f t="shared" ref="J94:J100" si="7">INDEX(B$93:B$100,MATCH(I94,H$93:H$100,0))</f>
        <v>#N/A</v>
      </c>
      <c r="K94" s="158" t="e">
        <f t="shared" si="6"/>
        <v>#N/A</v>
      </c>
      <c r="L94" s="156"/>
      <c r="M94" s="156"/>
      <c r="N94" s="43"/>
    </row>
    <row r="95" spans="2:14" s="41" customFormat="1" ht="28.2" customHeight="1">
      <c r="B95" s="52" t="str">
        <f t="shared" si="0"/>
        <v xml:space="preserve">Stasjonær_PC </v>
      </c>
      <c r="C95" s="53">
        <f t="shared" si="1"/>
        <v>0</v>
      </c>
      <c r="D95" s="53">
        <f t="shared" si="2"/>
        <v>0</v>
      </c>
      <c r="E95" s="53" t="e">
        <f t="shared" si="3"/>
        <v>#DIV/0!</v>
      </c>
      <c r="F95" s="53" t="e">
        <f t="shared" si="4"/>
        <v>#DIV/0!</v>
      </c>
      <c r="G95" s="158" t="e">
        <f>HLOOKUP($B$41,$C$92:$F$100,4,FALSE)+ROW()/1000000</f>
        <v>#DIV/0!</v>
      </c>
      <c r="H95" s="156" t="e">
        <f t="shared" si="5"/>
        <v>#DIV/0!</v>
      </c>
      <c r="I95" s="156">
        <v>3</v>
      </c>
      <c r="J95" s="156" t="e">
        <f t="shared" si="7"/>
        <v>#N/A</v>
      </c>
      <c r="K95" s="158" t="e">
        <f t="shared" si="6"/>
        <v>#N/A</v>
      </c>
      <c r="L95" s="156"/>
      <c r="M95" s="156"/>
      <c r="N95" s="43"/>
    </row>
    <row r="96" spans="2:14" s="41" customFormat="1" ht="28.2" customHeight="1">
      <c r="B96" s="52" t="str">
        <f t="shared" si="0"/>
        <v xml:space="preserve">Mobiltelefon </v>
      </c>
      <c r="C96" s="53">
        <f t="shared" si="1"/>
        <v>0</v>
      </c>
      <c r="D96" s="53">
        <f t="shared" si="2"/>
        <v>0</v>
      </c>
      <c r="E96" s="53" t="e">
        <f t="shared" si="3"/>
        <v>#DIV/0!</v>
      </c>
      <c r="F96" s="53" t="e">
        <f t="shared" si="4"/>
        <v>#DIV/0!</v>
      </c>
      <c r="G96" s="158" t="e">
        <f>HLOOKUP($B$41,$C$92:$F$100,5,FALSE)+ROW()/1000000</f>
        <v>#DIV/0!</v>
      </c>
      <c r="H96" s="156" t="e">
        <f t="shared" si="5"/>
        <v>#DIV/0!</v>
      </c>
      <c r="I96" s="156">
        <v>4</v>
      </c>
      <c r="J96" s="156" t="e">
        <f t="shared" si="7"/>
        <v>#N/A</v>
      </c>
      <c r="K96" s="158" t="e">
        <f t="shared" si="6"/>
        <v>#N/A</v>
      </c>
      <c r="L96" s="156"/>
      <c r="M96" s="156"/>
      <c r="N96" s="43"/>
    </row>
    <row r="97" spans="2:14" s="41" customFormat="1" ht="28.2" customHeight="1">
      <c r="B97" s="52" t="str">
        <f t="shared" si="0"/>
        <v xml:space="preserve">Nettbrett </v>
      </c>
      <c r="C97" s="53">
        <f t="shared" si="1"/>
        <v>0</v>
      </c>
      <c r="D97" s="53">
        <f t="shared" si="2"/>
        <v>0</v>
      </c>
      <c r="E97" s="53" t="e">
        <f t="shared" si="3"/>
        <v>#DIV/0!</v>
      </c>
      <c r="F97" s="53" t="e">
        <f t="shared" si="4"/>
        <v>#DIV/0!</v>
      </c>
      <c r="G97" s="158" t="e">
        <f>HLOOKUP($B$41,$C$92:$F$100,6,FALSE)+ROW()/1000000</f>
        <v>#DIV/0!</v>
      </c>
      <c r="H97" s="156" t="e">
        <f t="shared" si="5"/>
        <v>#DIV/0!</v>
      </c>
      <c r="I97" s="156">
        <v>5</v>
      </c>
      <c r="J97" s="156" t="e">
        <f t="shared" si="7"/>
        <v>#N/A</v>
      </c>
      <c r="K97" s="158" t="e">
        <f t="shared" si="6"/>
        <v>#N/A</v>
      </c>
      <c r="L97" s="156"/>
      <c r="M97" s="156"/>
      <c r="N97" s="43"/>
    </row>
    <row r="98" spans="2:14" s="41" customFormat="1" ht="28.2" customHeight="1">
      <c r="B98" s="52" t="str">
        <f t="shared" si="0"/>
        <v xml:space="preserve">Møteromsskjerm </v>
      </c>
      <c r="C98" s="53">
        <f t="shared" si="1"/>
        <v>0</v>
      </c>
      <c r="D98" s="53">
        <f>C34*VLOOKUP(B34&amp;"Gjennomsnitt",Datagrunnlag,6,FALSE)/VLOOKUP(B34&amp;"Gjennomsnitt",Datagrunnlag,5,FALSE)</f>
        <v>0</v>
      </c>
      <c r="E98" s="53" t="e">
        <f t="shared" si="3"/>
        <v>#DIV/0!</v>
      </c>
      <c r="F98" s="53" t="e">
        <f t="shared" si="4"/>
        <v>#DIV/0!</v>
      </c>
      <c r="G98" s="158" t="e">
        <f>HLOOKUP($B$41,$C$92:$F$100,7,FALSE)+ROW()/1000000</f>
        <v>#DIV/0!</v>
      </c>
      <c r="H98" s="156" t="e">
        <f t="shared" si="5"/>
        <v>#DIV/0!</v>
      </c>
      <c r="I98" s="156">
        <v>6</v>
      </c>
      <c r="J98" s="156" t="e">
        <f t="shared" si="7"/>
        <v>#N/A</v>
      </c>
      <c r="K98" s="158" t="e">
        <f t="shared" si="6"/>
        <v>#N/A</v>
      </c>
      <c r="L98" s="156"/>
      <c r="M98" s="156"/>
      <c r="N98" s="43"/>
    </row>
    <row r="99" spans="2:14" s="41" customFormat="1" ht="28.2" customHeight="1">
      <c r="B99" s="52" t="str">
        <f t="shared" si="0"/>
        <v xml:space="preserve">Ruter </v>
      </c>
      <c r="C99" s="53">
        <f t="shared" si="1"/>
        <v>0</v>
      </c>
      <c r="D99" s="53">
        <f t="shared" si="2"/>
        <v>0</v>
      </c>
      <c r="E99" s="53" t="e">
        <f t="shared" si="3"/>
        <v>#DIV/0!</v>
      </c>
      <c r="F99" s="53" t="e">
        <f t="shared" si="4"/>
        <v>#DIV/0!</v>
      </c>
      <c r="G99" s="158" t="e">
        <f>HLOOKUP($B$41,$C$92:$F$100,8,FALSE)+ROW()/1000000</f>
        <v>#DIV/0!</v>
      </c>
      <c r="H99" s="156" t="e">
        <f t="shared" si="5"/>
        <v>#DIV/0!</v>
      </c>
      <c r="I99" s="156">
        <v>7</v>
      </c>
      <c r="J99" s="156" t="e">
        <f t="shared" si="7"/>
        <v>#N/A</v>
      </c>
      <c r="K99" s="158" t="e">
        <f t="shared" si="6"/>
        <v>#N/A</v>
      </c>
      <c r="L99" s="156"/>
      <c r="M99" s="156"/>
      <c r="N99" s="43"/>
    </row>
    <row r="100" spans="2:14" s="41" customFormat="1" ht="28.2" customHeight="1">
      <c r="B100" s="52" t="str">
        <f t="shared" si="0"/>
        <v xml:space="preserve">Skrivar </v>
      </c>
      <c r="C100" s="53">
        <f t="shared" si="1"/>
        <v>0</v>
      </c>
      <c r="D100" s="53">
        <f t="shared" si="2"/>
        <v>0</v>
      </c>
      <c r="E100" s="53" t="e">
        <f t="shared" si="3"/>
        <v>#DIV/0!</v>
      </c>
      <c r="F100" s="53" t="e">
        <f t="shared" si="4"/>
        <v>#DIV/0!</v>
      </c>
      <c r="G100" s="158" t="e">
        <f>HLOOKUP($B$41,$C$92:$F$100,9,FALSE)+ROW()/1000000</f>
        <v>#DIV/0!</v>
      </c>
      <c r="H100" s="156" t="e">
        <f t="shared" si="5"/>
        <v>#DIV/0!</v>
      </c>
      <c r="I100" s="156">
        <v>8</v>
      </c>
      <c r="J100" s="156" t="e">
        <f t="shared" si="7"/>
        <v>#N/A</v>
      </c>
      <c r="K100" s="158" t="e">
        <f t="shared" si="6"/>
        <v>#N/A</v>
      </c>
      <c r="L100" s="156"/>
      <c r="M100" s="156"/>
      <c r="N100" s="43"/>
    </row>
    <row r="101" spans="2:14" s="41" customFormat="1" ht="28.2" customHeight="1">
      <c r="B101" s="122" t="s">
        <v>159</v>
      </c>
      <c r="C101" s="53">
        <f>SUM(C93:C100)</f>
        <v>0</v>
      </c>
      <c r="D101" s="53">
        <f>SUM(D93:D100)</f>
        <v>0</v>
      </c>
      <c r="E101" s="53" t="e">
        <f>SUM(E93:E100)</f>
        <v>#DIV/0!</v>
      </c>
      <c r="F101" s="53" t="e">
        <f>SUM(F93:F100)</f>
        <v>#DIV/0!</v>
      </c>
      <c r="G101" s="158"/>
      <c r="H101" s="156"/>
      <c r="I101" s="156"/>
      <c r="J101" s="156"/>
      <c r="K101" s="158"/>
      <c r="L101" s="156"/>
      <c r="M101" s="156"/>
      <c r="N101" s="43"/>
    </row>
    <row r="102" spans="2:14" s="43" customFormat="1" ht="28.2" customHeight="1">
      <c r="G102" s="156"/>
      <c r="H102" s="156"/>
      <c r="I102" s="156"/>
      <c r="J102" s="156" t="s">
        <v>210</v>
      </c>
      <c r="K102" s="158" t="e">
        <f>SUM(K93:K100)</f>
        <v>#N/A</v>
      </c>
      <c r="L102" s="156"/>
      <c r="M102" s="156"/>
    </row>
    <row r="103" spans="2:14" s="43" customFormat="1">
      <c r="G103" s="156"/>
      <c r="H103" s="156"/>
      <c r="I103" s="156"/>
      <c r="J103" s="156"/>
      <c r="K103" s="156"/>
      <c r="L103" s="156"/>
      <c r="M103" s="156"/>
    </row>
    <row r="104" spans="2:14" s="43" customFormat="1">
      <c r="G104" s="156"/>
      <c r="H104" s="156"/>
      <c r="I104" s="156"/>
      <c r="J104" s="156"/>
      <c r="K104" s="156"/>
      <c r="L104" s="156"/>
      <c r="M104" s="156"/>
    </row>
    <row r="105" spans="2:14" s="43" customFormat="1" ht="23.4">
      <c r="B105" s="156" t="s">
        <v>211</v>
      </c>
      <c r="C105" s="161" t="e">
        <f>TEXT(ROUND(E101,1),"### ### ##0")&amp;" kg CO2-ekv"</f>
        <v>#DIV/0!</v>
      </c>
      <c r="D105" s="156"/>
      <c r="E105" s="156"/>
      <c r="G105" s="156"/>
      <c r="H105" s="156"/>
      <c r="I105" s="156"/>
      <c r="J105" s="156"/>
      <c r="K105" s="156"/>
      <c r="L105" s="156"/>
      <c r="M105" s="156"/>
    </row>
    <row r="106" spans="2:14" s="43" customFormat="1" ht="23.4">
      <c r="B106" s="156"/>
      <c r="C106" s="162"/>
      <c r="D106" s="156"/>
      <c r="E106" s="156"/>
      <c r="G106" s="156"/>
      <c r="H106" s="156"/>
      <c r="I106" s="156"/>
      <c r="J106" s="156"/>
      <c r="K106" s="156"/>
      <c r="L106" s="156"/>
      <c r="M106" s="156"/>
    </row>
    <row r="107" spans="2:14" s="43" customFormat="1" ht="23.4">
      <c r="B107" s="156" t="s">
        <v>212</v>
      </c>
      <c r="C107" s="161" t="str">
        <f>TEXT(ROUND(C101,0),"### ### ##0")&amp;" kg CO2-ekv"</f>
        <v>0 kg CO2-ekv</v>
      </c>
      <c r="D107" s="156"/>
      <c r="E107" s="156"/>
      <c r="G107" s="156"/>
      <c r="H107" s="156"/>
      <c r="I107" s="156"/>
      <c r="J107" s="156"/>
      <c r="K107" s="156"/>
      <c r="L107" s="156"/>
      <c r="M107" s="156"/>
    </row>
    <row r="108" spans="2:14" s="43" customFormat="1" ht="23.4">
      <c r="B108" s="160" t="s">
        <v>213</v>
      </c>
      <c r="C108" s="163" t="str">
        <f>ROUND(C101/0.27089717/700,0)&amp;" flyreiser"</f>
        <v>0 flyreiser</v>
      </c>
      <c r="D108" s="160" t="s">
        <v>214</v>
      </c>
      <c r="E108" s="160"/>
      <c r="G108" s="156"/>
      <c r="H108" s="156"/>
      <c r="I108" s="156"/>
      <c r="J108" s="156"/>
      <c r="K108" s="156"/>
      <c r="L108" s="156"/>
      <c r="M108" s="156"/>
    </row>
    <row r="109" spans="2:14" s="54" customFormat="1" ht="23.4">
      <c r="B109" s="160" t="s">
        <v>215</v>
      </c>
      <c r="C109" s="164" t="e">
        <f>TEXT(F101,"### ### ##0")&amp;" kg CO2-ekv"</f>
        <v>#DIV/0!</v>
      </c>
      <c r="D109" s="160"/>
      <c r="E109" s="160"/>
      <c r="G109" s="160"/>
      <c r="H109" s="160"/>
      <c r="I109" s="160"/>
      <c r="J109" s="160"/>
      <c r="K109" s="160"/>
      <c r="L109" s="160"/>
      <c r="M109" s="160"/>
    </row>
    <row r="110" spans="2:14" s="54" customFormat="1">
      <c r="B110" s="160"/>
      <c r="C110" s="160"/>
      <c r="D110" s="160"/>
      <c r="E110" s="160"/>
      <c r="G110" s="160"/>
      <c r="H110" s="160"/>
      <c r="I110" s="160"/>
      <c r="J110" s="160"/>
      <c r="K110" s="160"/>
      <c r="L110" s="160"/>
      <c r="M110" s="160"/>
    </row>
    <row r="111" spans="2:14" s="54" customFormat="1" ht="23.4">
      <c r="B111" s="160" t="s">
        <v>216</v>
      </c>
      <c r="C111" s="164" t="str">
        <f>TEXT(ROUND(D101,0),"### ### ##0")&amp;" kr/år"</f>
        <v>0 kr/år</v>
      </c>
      <c r="D111" s="160"/>
      <c r="E111" s="160"/>
      <c r="G111" s="160"/>
      <c r="H111" s="160"/>
      <c r="I111" s="160"/>
      <c r="J111" s="160"/>
      <c r="K111" s="160"/>
      <c r="L111" s="160"/>
      <c r="M111" s="160"/>
    </row>
    <row r="112" spans="2:14" s="54" customFormat="1">
      <c r="B112" s="160"/>
      <c r="C112" s="160"/>
      <c r="D112" s="160"/>
      <c r="E112" s="160"/>
    </row>
    <row r="113" spans="1:6" s="54" customFormat="1">
      <c r="B113" s="160"/>
      <c r="C113" s="160"/>
      <c r="D113" s="160"/>
      <c r="E113" s="160"/>
    </row>
    <row r="114" spans="1:6" s="54" customFormat="1">
      <c r="B114" s="160"/>
      <c r="C114" s="160"/>
      <c r="D114" s="160"/>
      <c r="E114" s="160"/>
    </row>
    <row r="115" spans="1:6" s="54" customFormat="1">
      <c r="B115" s="160"/>
      <c r="C115" s="160"/>
      <c r="D115" s="160"/>
      <c r="E115" s="160"/>
    </row>
    <row r="116" spans="1:6" s="54" customFormat="1">
      <c r="B116" s="160"/>
      <c r="C116" s="160"/>
      <c r="D116" s="160"/>
      <c r="E116" s="160"/>
    </row>
    <row r="117" spans="1:6" s="54" customFormat="1">
      <c r="B117" s="160"/>
      <c r="C117" s="160"/>
      <c r="D117" s="160"/>
      <c r="E117" s="160"/>
    </row>
    <row r="118" spans="1:6" s="55" customFormat="1">
      <c r="A118" s="54"/>
      <c r="B118" s="160"/>
      <c r="C118" s="160"/>
      <c r="D118" s="160"/>
      <c r="E118" s="160"/>
      <c r="F118" s="54"/>
    </row>
    <row r="119" spans="1:6" s="55" customFormat="1">
      <c r="A119" s="54"/>
      <c r="B119" s="54"/>
      <c r="C119" s="54"/>
      <c r="D119" s="54"/>
      <c r="E119" s="54"/>
      <c r="F119" s="54"/>
    </row>
    <row r="120" spans="1:6" s="55" customFormat="1">
      <c r="A120" s="54"/>
      <c r="B120" s="54"/>
      <c r="C120" s="54"/>
      <c r="D120" s="54"/>
      <c r="E120" s="54"/>
      <c r="F120" s="54"/>
    </row>
    <row r="121" spans="1:6" s="55" customFormat="1">
      <c r="A121" s="54"/>
      <c r="B121" s="54"/>
      <c r="C121" s="54"/>
      <c r="D121" s="54"/>
      <c r="E121" s="54"/>
      <c r="F121" s="54"/>
    </row>
    <row r="122" spans="1:6" s="55" customFormat="1">
      <c r="A122" s="54"/>
      <c r="B122" s="54"/>
      <c r="C122" s="54"/>
      <c r="D122" s="54"/>
      <c r="E122" s="54"/>
      <c r="F122" s="54"/>
    </row>
    <row r="123" spans="1:6" s="55" customFormat="1">
      <c r="A123" s="54"/>
      <c r="B123" s="54"/>
      <c r="C123" s="54"/>
      <c r="D123" s="54"/>
      <c r="E123" s="54"/>
      <c r="F123" s="54"/>
    </row>
    <row r="124" spans="1:6" s="55" customFormat="1">
      <c r="A124" s="54"/>
      <c r="B124" s="54"/>
      <c r="C124" s="54"/>
      <c r="D124" s="54"/>
      <c r="E124" s="54"/>
      <c r="F124" s="54"/>
    </row>
    <row r="125" spans="1:6" s="55" customFormat="1">
      <c r="B125" s="54"/>
      <c r="C125" s="54"/>
      <c r="D125" s="54"/>
      <c r="E125" s="54"/>
      <c r="F125" s="54"/>
    </row>
    <row r="126" spans="1:6" s="55" customFormat="1">
      <c r="B126" s="54"/>
      <c r="C126" s="54"/>
      <c r="D126" s="54"/>
      <c r="E126" s="54"/>
      <c r="F126" s="54"/>
    </row>
    <row r="127" spans="1:6" s="55" customFormat="1"/>
  </sheetData>
  <sheetProtection algorithmName="SHA-512" hashValue="bCf4PNc0r99TsEtqCMZD9ZpCkVkQVH6SYyjbnnX7DwJGRiQ+ogIedjBjiDklCTyRo1E50dYCsHQKOs1nauR5ZQ==" saltValue="/oAvDtZN2n7tqCv/9mwDDA==" spinCount="100000" sheet="1" objects="1" scenarios="1"/>
  <dataValidations count="1">
    <dataValidation type="list" allowBlank="1" showInputMessage="1" showErrorMessage="1" sqref="B41" xr:uid="{00000000-0002-0000-0100-000000000000}">
      <formula1>$C$92:$F$92</formula1>
    </dataValidation>
  </dataValidations>
  <hyperlinks>
    <hyperlink ref="A1" location="Intro!A1" display="Intro!A1"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6BE9E-B96A-4E3C-AFF8-9A0ED6C0408D}">
  <sheetPr>
    <tabColor rgb="FF09A981"/>
  </sheetPr>
  <dimension ref="A1:X56"/>
  <sheetViews>
    <sheetView zoomScale="60" zoomScaleNormal="60" workbookViewId="0">
      <pane ySplit="1" topLeftCell="A2" activePane="bottomLeft" state="frozen"/>
      <selection pane="bottomLeft" activeCell="A3" sqref="A3"/>
    </sheetView>
  </sheetViews>
  <sheetFormatPr baseColWidth="10" defaultColWidth="11" defaultRowHeight="14.4"/>
  <cols>
    <col min="1" max="1" width="15.109375" style="5" customWidth="1"/>
    <col min="2" max="2" width="51.44140625" style="5" customWidth="1"/>
    <col min="3" max="3" width="45.5546875" style="5" customWidth="1"/>
    <col min="4" max="4" width="36.109375" style="5" customWidth="1"/>
    <col min="5" max="5" width="56.44140625" style="5" customWidth="1"/>
    <col min="6" max="6" width="26.5546875" style="5" customWidth="1"/>
    <col min="7" max="7" width="32.5546875" style="5" bestFit="1" customWidth="1"/>
    <col min="8" max="8" width="25.6640625" style="5" customWidth="1"/>
    <col min="9" max="9" width="11" style="5" customWidth="1"/>
    <col min="10" max="10" width="15.6640625" style="5" customWidth="1"/>
    <col min="11" max="12" width="28.44140625" style="5" customWidth="1"/>
    <col min="13" max="13" width="46.109375" style="5" bestFit="1" customWidth="1"/>
    <col min="14" max="15" width="28.44140625" style="5" customWidth="1"/>
    <col min="16" max="16" width="23.109375" style="5" customWidth="1"/>
    <col min="17" max="16384" width="11" style="5"/>
  </cols>
  <sheetData>
    <row r="1" spans="1:7" s="3" customFormat="1" ht="65.25" customHeight="1">
      <c r="A1" s="24" t="s">
        <v>0</v>
      </c>
      <c r="G1" s="25"/>
    </row>
    <row r="2" spans="1:7" s="13" customFormat="1">
      <c r="G2" s="26"/>
    </row>
    <row r="3" spans="1:7" s="13" customFormat="1">
      <c r="G3" s="26"/>
    </row>
    <row r="4" spans="1:7" s="13" customFormat="1">
      <c r="G4" s="26"/>
    </row>
    <row r="5" spans="1:7" s="13" customFormat="1">
      <c r="G5" s="26"/>
    </row>
    <row r="6" spans="1:7" s="13" customFormat="1">
      <c r="G6" s="26"/>
    </row>
    <row r="7" spans="1:7" s="13" customFormat="1">
      <c r="G7" s="26"/>
    </row>
    <row r="8" spans="1:7" s="13" customFormat="1">
      <c r="G8" s="26"/>
    </row>
    <row r="9" spans="1:7" s="13" customFormat="1">
      <c r="G9" s="26"/>
    </row>
    <row r="10" spans="1:7" s="13" customFormat="1">
      <c r="G10" s="26"/>
    </row>
    <row r="11" spans="1:7" s="13" customFormat="1">
      <c r="G11" s="26"/>
    </row>
    <row r="12" spans="1:7" s="13" customFormat="1">
      <c r="G12" s="26"/>
    </row>
    <row r="13" spans="1:7" s="13" customFormat="1">
      <c r="G13" s="26"/>
    </row>
    <row r="14" spans="1:7" s="13" customFormat="1">
      <c r="G14" s="26"/>
    </row>
    <row r="15" spans="1:7" s="13" customFormat="1">
      <c r="G15" s="26"/>
    </row>
    <row r="16" spans="1:7" s="13" customFormat="1">
      <c r="G16" s="26"/>
    </row>
    <row r="17" spans="2:24" ht="45" customHeight="1">
      <c r="G17" s="27"/>
      <c r="L17" s="56"/>
      <c r="M17" s="56"/>
      <c r="N17" s="56"/>
      <c r="O17" s="56"/>
      <c r="P17" s="56"/>
      <c r="Q17" s="56"/>
      <c r="R17" s="56"/>
      <c r="S17" s="56"/>
      <c r="T17" s="56"/>
      <c r="U17" s="56"/>
    </row>
    <row r="18" spans="2:24" ht="103.2" customHeight="1">
      <c r="G18" s="27"/>
      <c r="L18" s="57" t="s">
        <v>202</v>
      </c>
      <c r="M18" s="57" t="s">
        <v>203</v>
      </c>
      <c r="N18" s="57" t="s">
        <v>204</v>
      </c>
      <c r="O18" s="57"/>
      <c r="P18" s="57" t="str" cm="1">
        <f t="array" aca="1" ref="P18:Q23" ca="1">INDIRECT("M18:N"&amp;18+COUNTA(M19:M23)-COUNTIF(M19:M23,""))</f>
        <v>Tiltak</v>
      </c>
      <c r="Q18" s="57" t="str">
        <f ca="1"/>
        <v>Klimafotavtrykk per år per eining</v>
      </c>
      <c r="R18" s="57"/>
      <c r="S18" s="57"/>
      <c r="T18" s="56"/>
      <c r="U18" s="56"/>
      <c r="V18" s="57"/>
      <c r="W18" s="57"/>
      <c r="X18" s="56"/>
    </row>
    <row r="19" spans="2:24" ht="67.2" customHeight="1">
      <c r="G19" s="28"/>
      <c r="L19" s="57"/>
      <c r="M19" s="57" t="str">
        <f>'Datagrunnlag (skjul ved bruk)'!A41</f>
        <v>Ingen - kjøpe nytt</v>
      </c>
      <c r="N19" s="154">
        <f>VLOOKUP($C$23&amp;$N$26,Datagrunnlag,4,FALSE)*VLOOKUP(M19,Tiltak,2,FALSE)/(VLOOKUP($C$23&amp;$N$26,Datagrunnlag,5,FALSE)+VLOOKUP(M19,Tiltak,3,FALSE))</f>
        <v>74.400000000000006</v>
      </c>
      <c r="O19" s="57"/>
      <c r="P19" s="57" t="str">
        <f ca="1"/>
        <v>Ingen - kjøpe nytt</v>
      </c>
      <c r="Q19" s="154">
        <f ca="1"/>
        <v>74.400000000000006</v>
      </c>
      <c r="R19" s="57"/>
      <c r="S19" s="57"/>
      <c r="T19" s="56"/>
      <c r="U19" s="56"/>
      <c r="V19" s="57"/>
      <c r="W19" s="57"/>
      <c r="X19" s="56"/>
    </row>
    <row r="20" spans="2:24">
      <c r="G20" s="28"/>
      <c r="L20" s="57"/>
      <c r="M20" s="57" t="str">
        <f>'Datagrunnlag (skjul ved bruk)'!A42</f>
        <v>Kjøpe nytt med utvida garanti</v>
      </c>
      <c r="N20" s="154">
        <f>VLOOKUP($C$23&amp;$N$26,Datagrunnlag,4,FALSE)*VLOOKUP(M20,Tiltak,2,FALSE)/(VLOOKUP($C$23&amp;$N$26,Datagrunnlag,5,FALSE)+VLOOKUP(M20,Tiltak,3,FALSE))</f>
        <v>62</v>
      </c>
      <c r="O20" s="57"/>
      <c r="P20" s="57" t="str">
        <f ca="1"/>
        <v>Kjøpe nytt med utvida garanti</v>
      </c>
      <c r="Q20" s="154">
        <f ca="1"/>
        <v>62</v>
      </c>
      <c r="R20" s="57"/>
      <c r="S20" s="57"/>
      <c r="T20" s="56"/>
      <c r="U20" s="56"/>
      <c r="V20" s="57"/>
      <c r="W20" s="57"/>
      <c r="X20" s="56"/>
    </row>
    <row r="21" spans="2:24">
      <c r="L21" s="57"/>
      <c r="M21" s="57" t="str">
        <f>'Datagrunnlag (skjul ved bruk)'!A43</f>
        <v>Kjøpe brukt</v>
      </c>
      <c r="N21" s="154">
        <f>VLOOKUP($C$23&amp;$N$26,Datagrunnlag,4,FALSE)*VLOOKUP(M21,Tiltak,2,FALSE)/(VLOOKUP($C$23&amp;$N$26,Datagrunnlag,5,FALSE)+VLOOKUP(M21,Tiltak,3,FALSE))</f>
        <v>13.95</v>
      </c>
      <c r="O21" s="57"/>
      <c r="P21" s="57" t="str">
        <f ca="1"/>
        <v>Kjøpe brukt</v>
      </c>
      <c r="Q21" s="154">
        <f ca="1"/>
        <v>13.95</v>
      </c>
      <c r="R21" s="57"/>
      <c r="S21" s="57"/>
      <c r="T21" s="56"/>
      <c r="U21" s="56"/>
      <c r="V21" s="57"/>
      <c r="W21" s="57"/>
      <c r="X21" s="56"/>
    </row>
    <row r="22" spans="2:24">
      <c r="L22" s="57"/>
      <c r="M22" s="57" t="str">
        <f>'Datagrunnlag (skjul ved bruk)'!A44</f>
        <v>Reparere</v>
      </c>
      <c r="N22" s="154">
        <f>VLOOKUP($C$23&amp;$N$26,Datagrunnlag,4,FALSE)*VLOOKUP(M22,Tiltak,2,FALSE)/(VLOOKUP($C$23&amp;$N$26,Datagrunnlag,5,FALSE)+VLOOKUP(M22,Tiltak,3,FALSE))</f>
        <v>15.942857142857141</v>
      </c>
      <c r="O22" s="57"/>
      <c r="P22" s="57" t="str">
        <f ca="1"/>
        <v>Reparere</v>
      </c>
      <c r="Q22" s="154">
        <f ca="1"/>
        <v>15.942857142857141</v>
      </c>
      <c r="R22" s="57"/>
      <c r="S22" s="57"/>
      <c r="T22" s="56"/>
      <c r="U22" s="56"/>
      <c r="V22" s="57"/>
      <c r="W22" s="57"/>
      <c r="X22" s="56"/>
    </row>
    <row r="23" spans="2:24" ht="31.2" customHeight="1">
      <c r="B23" s="58" t="s">
        <v>10</v>
      </c>
      <c r="C23" s="17" t="s">
        <v>165</v>
      </c>
      <c r="L23" s="57"/>
      <c r="M23" s="57" t="str">
        <f>'Datagrunnlag (skjul ved bruk)'!A45</f>
        <v>Intern ombruk</v>
      </c>
      <c r="N23" s="154">
        <f>VLOOKUP($C$23&amp;$N$26,Datagrunnlag,4,FALSE)*VLOOKUP(M23,Tiltak,2,FALSE)/(VLOOKUP($C$23&amp;$N$26,Datagrunnlag,5,FALSE)+VLOOKUP(M23,Tiltak,3,FALSE))</f>
        <v>0</v>
      </c>
      <c r="O23" s="57"/>
      <c r="P23" s="57" t="str">
        <f ca="1"/>
        <v>Intern ombruk</v>
      </c>
      <c r="Q23" s="57">
        <f ca="1"/>
        <v>0</v>
      </c>
      <c r="R23" s="57"/>
      <c r="S23" s="57"/>
      <c r="T23" s="56"/>
      <c r="U23" s="56"/>
      <c r="V23" s="57"/>
      <c r="W23" s="57"/>
      <c r="X23" s="56"/>
    </row>
    <row r="24" spans="2:24" ht="30" customHeight="1">
      <c r="B24" s="58" t="s">
        <v>107</v>
      </c>
      <c r="C24" s="17" t="s">
        <v>161</v>
      </c>
      <c r="L24" s="57"/>
      <c r="M24" s="57"/>
      <c r="N24" s="57"/>
      <c r="O24" s="57"/>
      <c r="P24" s="57"/>
      <c r="Q24" s="57"/>
      <c r="R24" s="57"/>
      <c r="S24" s="57"/>
      <c r="T24" s="56"/>
      <c r="U24" s="56"/>
      <c r="V24" s="57"/>
      <c r="W24" s="57"/>
      <c r="X24" s="56"/>
    </row>
    <row r="25" spans="2:24">
      <c r="L25" s="57"/>
      <c r="M25" s="155" t="s">
        <v>162</v>
      </c>
      <c r="N25" s="57" t="b">
        <f>NOT(ISERROR(VLOOKUP(C23&amp;C24,Datagrunnlag,2,FALSE)))</f>
        <v>1</v>
      </c>
      <c r="O25" s="57"/>
      <c r="P25" s="57"/>
      <c r="Q25" s="57"/>
      <c r="R25" s="57"/>
      <c r="S25" s="57"/>
      <c r="T25" s="56"/>
      <c r="U25" s="56"/>
      <c r="V25" s="57"/>
      <c r="W25" s="57"/>
    </row>
    <row r="26" spans="2:24" ht="83.25" customHeight="1">
      <c r="B26" s="59"/>
      <c r="C26" s="60" t="s">
        <v>13</v>
      </c>
      <c r="L26" s="57"/>
      <c r="M26" s="57" t="s">
        <v>205</v>
      </c>
      <c r="N26" s="57" t="str">
        <f>IFERROR(VLOOKUP($C$23&amp;$C$24,Datagrunnlag,3,FALSE),"Gjennomsnitt")</f>
        <v>Gjennomsnitt</v>
      </c>
      <c r="O26" s="57"/>
      <c r="P26" s="57"/>
      <c r="Q26" s="57"/>
      <c r="R26" s="57"/>
      <c r="S26" s="57"/>
      <c r="T26" s="56"/>
      <c r="U26" s="56"/>
      <c r="V26" s="57"/>
      <c r="W26" s="57"/>
    </row>
    <row r="27" spans="2:24" ht="21">
      <c r="B27" s="61"/>
      <c r="C27" s="62"/>
      <c r="L27" s="57"/>
      <c r="M27" s="57"/>
      <c r="N27" s="57"/>
      <c r="O27" s="57"/>
      <c r="P27" s="57"/>
      <c r="Q27" s="57"/>
      <c r="R27" s="57"/>
      <c r="S27" s="57"/>
      <c r="T27" s="56"/>
      <c r="U27" s="56"/>
      <c r="V27" s="57"/>
      <c r="W27" s="57"/>
    </row>
    <row r="28" spans="2:24" ht="21">
      <c r="B28" s="61"/>
      <c r="C28" s="62"/>
      <c r="L28" s="57"/>
      <c r="M28" s="57"/>
      <c r="N28" s="57"/>
      <c r="O28" s="57"/>
      <c r="P28" s="57"/>
      <c r="Q28" s="57"/>
      <c r="R28" s="57"/>
      <c r="S28" s="57"/>
      <c r="T28" s="56"/>
      <c r="U28" s="56"/>
      <c r="V28" s="57"/>
      <c r="W28" s="57"/>
    </row>
    <row r="29" spans="2:24" ht="54" customHeight="1">
      <c r="C29" s="62"/>
      <c r="L29" s="57"/>
      <c r="M29" s="57"/>
      <c r="N29" s="57"/>
      <c r="O29" s="57"/>
      <c r="P29" s="57"/>
      <c r="Q29" s="57"/>
      <c r="R29" s="57"/>
      <c r="S29" s="57"/>
      <c r="T29" s="56"/>
      <c r="U29" s="56"/>
      <c r="V29" s="57"/>
      <c r="W29" s="57"/>
    </row>
    <row r="30" spans="2:24" ht="21">
      <c r="B30" s="61"/>
      <c r="C30" s="62"/>
      <c r="L30" s="57"/>
      <c r="M30" s="57"/>
      <c r="N30" s="57"/>
      <c r="O30" s="57"/>
      <c r="P30" s="57"/>
      <c r="Q30" s="57"/>
      <c r="R30" s="57"/>
      <c r="S30" s="57"/>
      <c r="T30" s="56"/>
      <c r="U30" s="56"/>
      <c r="V30" s="57"/>
      <c r="W30" s="57"/>
    </row>
    <row r="31" spans="2:24" ht="91.2" customHeight="1">
      <c r="B31" s="61"/>
      <c r="C31" s="62"/>
      <c r="L31" s="56"/>
      <c r="M31" s="56"/>
      <c r="N31" s="56"/>
      <c r="O31" s="56"/>
      <c r="P31" s="56"/>
      <c r="Q31" s="56"/>
      <c r="R31" s="56"/>
      <c r="S31" s="56"/>
      <c r="T31" s="56"/>
      <c r="U31" s="56"/>
      <c r="V31" s="57"/>
      <c r="W31" s="57"/>
    </row>
    <row r="32" spans="2:24" ht="21">
      <c r="B32" s="61"/>
      <c r="C32" s="62"/>
      <c r="L32" s="56"/>
      <c r="M32" s="56"/>
      <c r="N32" s="56"/>
      <c r="O32" s="56"/>
      <c r="P32" s="56"/>
      <c r="Q32" s="56"/>
      <c r="R32" s="56"/>
      <c r="S32" s="56"/>
      <c r="T32" s="56"/>
      <c r="U32" s="56"/>
      <c r="V32" s="57"/>
      <c r="W32" s="57"/>
    </row>
    <row r="33" spans="2:23" ht="21">
      <c r="B33" s="61"/>
      <c r="C33" s="62"/>
      <c r="L33" s="56"/>
      <c r="M33" s="56"/>
      <c r="N33" s="56"/>
      <c r="O33" s="56"/>
      <c r="P33" s="56"/>
      <c r="Q33" s="56"/>
      <c r="R33" s="56"/>
      <c r="S33" s="56"/>
      <c r="T33" s="56"/>
      <c r="U33" s="56"/>
      <c r="V33" s="57"/>
      <c r="W33" s="57"/>
    </row>
    <row r="34" spans="2:23" ht="21">
      <c r="B34" s="61"/>
      <c r="C34" s="62"/>
      <c r="L34" s="56"/>
      <c r="M34" s="56"/>
      <c r="N34" s="56"/>
      <c r="O34" s="56"/>
      <c r="P34" s="56"/>
      <c r="Q34" s="56"/>
      <c r="R34" s="56"/>
      <c r="S34" s="56"/>
      <c r="T34" s="56"/>
      <c r="U34" s="56"/>
      <c r="V34" s="57"/>
      <c r="W34" s="57"/>
    </row>
    <row r="35" spans="2:23" ht="21">
      <c r="B35" s="61"/>
      <c r="C35" s="62"/>
      <c r="L35" s="56"/>
      <c r="M35" s="56"/>
      <c r="N35" s="56"/>
      <c r="O35" s="56"/>
      <c r="P35" s="56"/>
      <c r="Q35" s="56"/>
      <c r="R35" s="56"/>
      <c r="S35" s="56"/>
      <c r="T35" s="56"/>
      <c r="U35" s="56"/>
    </row>
    <row r="36" spans="2:23" ht="21">
      <c r="B36" s="61"/>
      <c r="C36" s="62"/>
      <c r="L36" s="56"/>
      <c r="M36" s="56"/>
      <c r="N36" s="56"/>
      <c r="O36" s="56"/>
      <c r="P36" s="56"/>
      <c r="Q36" s="56"/>
      <c r="R36" s="56"/>
      <c r="S36" s="56"/>
      <c r="T36" s="56"/>
      <c r="U36" s="56"/>
    </row>
    <row r="37" spans="2:23" ht="21">
      <c r="B37" s="61"/>
      <c r="C37" s="62"/>
      <c r="M37" s="56"/>
      <c r="N37" s="56"/>
      <c r="O37" s="56"/>
      <c r="P37" s="56"/>
      <c r="Q37" s="56"/>
      <c r="R37" s="56"/>
      <c r="S37" s="56"/>
      <c r="T37" s="56"/>
      <c r="U37" s="56"/>
    </row>
    <row r="38" spans="2:23" ht="21">
      <c r="B38" s="61"/>
      <c r="C38" s="62"/>
      <c r="L38" s="56"/>
      <c r="M38" s="56"/>
      <c r="N38" s="56"/>
      <c r="O38" s="56"/>
      <c r="P38" s="56"/>
      <c r="Q38" s="56"/>
      <c r="R38" s="56"/>
      <c r="S38" s="56"/>
      <c r="T38" s="56"/>
      <c r="U38" s="56"/>
    </row>
    <row r="39" spans="2:23" ht="21">
      <c r="B39" s="61"/>
      <c r="C39" s="62"/>
    </row>
    <row r="40" spans="2:23" ht="21">
      <c r="B40" s="61"/>
      <c r="C40" s="62"/>
    </row>
    <row r="41" spans="2:23" ht="21">
      <c r="B41" s="61"/>
      <c r="C41" s="62"/>
    </row>
    <row r="42" spans="2:23" ht="21">
      <c r="B42" s="61"/>
      <c r="C42" s="62"/>
    </row>
    <row r="43" spans="2:23" ht="21">
      <c r="B43" s="61"/>
      <c r="C43" s="62"/>
    </row>
    <row r="44" spans="2:23" ht="21">
      <c r="B44" s="61"/>
      <c r="C44" s="62"/>
    </row>
    <row r="45" spans="2:23" ht="21">
      <c r="B45" s="61"/>
      <c r="C45" s="62"/>
    </row>
    <row r="46" spans="2:23" ht="21">
      <c r="B46" s="61"/>
      <c r="C46" s="62"/>
    </row>
    <row r="47" spans="2:23" ht="21">
      <c r="B47" s="61"/>
      <c r="C47" s="62"/>
    </row>
    <row r="48" spans="2:23" ht="21">
      <c r="B48" s="61"/>
      <c r="C48" s="62"/>
    </row>
    <row r="49" spans="2:3" ht="21">
      <c r="B49" s="61"/>
      <c r="C49" s="62"/>
    </row>
    <row r="50" spans="2:3" ht="21">
      <c r="B50" s="61"/>
      <c r="C50" s="62"/>
    </row>
    <row r="51" spans="2:3" ht="21">
      <c r="B51" s="61"/>
      <c r="C51" s="62"/>
    </row>
    <row r="52" spans="2:3" ht="21">
      <c r="B52" s="61"/>
      <c r="C52" s="62"/>
    </row>
    <row r="53" spans="2:3" ht="21">
      <c r="B53" s="61"/>
      <c r="C53" s="62"/>
    </row>
    <row r="54" spans="2:3" ht="21">
      <c r="B54" s="61"/>
      <c r="C54" s="62"/>
    </row>
    <row r="55" spans="2:3" ht="21">
      <c r="B55" s="61"/>
      <c r="C55" s="62"/>
    </row>
    <row r="56" spans="2:3" ht="21">
      <c r="B56" s="61"/>
      <c r="C56" s="62"/>
    </row>
  </sheetData>
  <sheetProtection algorithmName="SHA-512" hashValue="Jo1f2oqzp/yKgpD+l/06KbHCxZM1KiQg0aaU4pSJaBGCQenr6qbiza1HaWrBapdDij6c2u72LhQgjlI5Utajtw==" saltValue="h1NzwAIdkOPwJRscB3S4sQ==" spinCount="100000" sheet="1" objects="1" scenarios="1"/>
  <conditionalFormatting sqref="C26">
    <cfRule type="expression" dxfId="2" priority="3">
      <formula>N25</formula>
    </cfRule>
  </conditionalFormatting>
  <dataValidations count="2">
    <dataValidation type="list" allowBlank="1" showInputMessage="1" showErrorMessage="1" sqref="C23" xr:uid="{00000000-0002-0000-0200-000000000000}">
      <formula1>Hovedkategorier</formula1>
    </dataValidation>
    <dataValidation type="list" allowBlank="1" showInputMessage="1" showErrorMessage="1" sqref="C24" xr:uid="{00000000-0002-0000-0200-000001000000}">
      <formula1>INDIRECT(C23)</formula1>
    </dataValidation>
  </dataValidations>
  <hyperlinks>
    <hyperlink ref="A1" location="Intro!A1" display="Intro!A1"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EACF-4DD0-4CD3-A936-0B0FBE71787E}">
  <sheetPr>
    <tabColor rgb="FF09A981"/>
  </sheetPr>
  <dimension ref="A1:DJ521"/>
  <sheetViews>
    <sheetView zoomScale="60" zoomScaleNormal="60" workbookViewId="0">
      <pane ySplit="1" topLeftCell="A2" activePane="bottomLeft" state="frozen"/>
      <selection pane="bottomLeft" activeCell="A3" sqref="A3"/>
    </sheetView>
  </sheetViews>
  <sheetFormatPr baseColWidth="10" defaultColWidth="11" defaultRowHeight="14.4"/>
  <cols>
    <col min="1" max="1" width="15.109375" customWidth="1"/>
    <col min="2" max="2" width="59.109375" customWidth="1"/>
    <col min="3" max="4" width="41" customWidth="1"/>
    <col min="5" max="5" width="60.5546875" customWidth="1"/>
    <col min="6" max="6" width="57.109375" bestFit="1" customWidth="1"/>
    <col min="7" max="8" width="42.6640625" customWidth="1"/>
    <col min="9" max="10" width="17.44140625" customWidth="1"/>
    <col min="11" max="11" width="12.5546875" customWidth="1"/>
    <col min="12" max="12" width="29.6640625" customWidth="1"/>
    <col min="13" max="13" width="34.109375" customWidth="1"/>
    <col min="14" max="14" width="41" customWidth="1"/>
    <col min="15" max="15" width="44.44140625" bestFit="1" customWidth="1"/>
    <col min="16" max="16" width="77.44140625" bestFit="1" customWidth="1"/>
    <col min="17" max="17" width="40.5546875" bestFit="1" customWidth="1"/>
    <col min="18" max="18" width="39.6640625" bestFit="1" customWidth="1"/>
    <col min="19" max="19" width="26.6640625" customWidth="1"/>
    <col min="20" max="20" width="30.5546875" bestFit="1" customWidth="1"/>
    <col min="21" max="21" width="39.33203125" bestFit="1" customWidth="1"/>
    <col min="22" max="22" width="38.33203125" bestFit="1" customWidth="1"/>
    <col min="23" max="23" width="29.88671875" bestFit="1" customWidth="1"/>
    <col min="24" max="24" width="29.109375" bestFit="1" customWidth="1"/>
    <col min="25" max="25" width="47.44140625" bestFit="1" customWidth="1"/>
    <col min="26" max="26" width="48.33203125" bestFit="1" customWidth="1"/>
    <col min="27" max="27" width="40.6640625" bestFit="1" customWidth="1"/>
    <col min="28" max="28" width="47.44140625" bestFit="1" customWidth="1"/>
    <col min="29" max="30" width="14.33203125" bestFit="1" customWidth="1"/>
  </cols>
  <sheetData>
    <row r="1" spans="1:8" s="3" customFormat="1" ht="65.25" customHeight="1">
      <c r="A1" s="24" t="s">
        <v>0</v>
      </c>
    </row>
    <row r="2" spans="1:8" s="63" customFormat="1">
      <c r="G2" s="64"/>
      <c r="H2" s="64"/>
    </row>
    <row r="3" spans="1:8" s="13" customFormat="1">
      <c r="G3" s="26"/>
      <c r="H3" s="26"/>
    </row>
    <row r="4" spans="1:8" s="13" customFormat="1">
      <c r="G4" s="26"/>
      <c r="H4" s="26"/>
    </row>
    <row r="5" spans="1:8" s="13" customFormat="1">
      <c r="G5" s="26"/>
      <c r="H5" s="26"/>
    </row>
    <row r="6" spans="1:8" s="13" customFormat="1">
      <c r="G6" s="26"/>
      <c r="H6" s="26"/>
    </row>
    <row r="7" spans="1:8" s="13" customFormat="1">
      <c r="G7" s="26"/>
      <c r="H7" s="26"/>
    </row>
    <row r="8" spans="1:8" s="13" customFormat="1">
      <c r="G8" s="26"/>
      <c r="H8" s="26"/>
    </row>
    <row r="9" spans="1:8" s="13" customFormat="1">
      <c r="G9" s="26"/>
      <c r="H9" s="26"/>
    </row>
    <row r="10" spans="1:8" s="13" customFormat="1">
      <c r="G10" s="26"/>
      <c r="H10" s="26"/>
    </row>
    <row r="11" spans="1:8" s="13" customFormat="1">
      <c r="G11" s="26"/>
      <c r="H11" s="26"/>
    </row>
    <row r="12" spans="1:8" s="13" customFormat="1">
      <c r="G12" s="26"/>
      <c r="H12" s="26"/>
    </row>
    <row r="13" spans="1:8" s="13" customFormat="1">
      <c r="G13" s="26"/>
      <c r="H13" s="26"/>
    </row>
    <row r="14" spans="1:8" s="13" customFormat="1">
      <c r="G14" s="26"/>
      <c r="H14" s="26"/>
    </row>
    <row r="15" spans="1:8" s="13" customFormat="1">
      <c r="G15" s="26"/>
      <c r="H15" s="26"/>
    </row>
    <row r="16" spans="1:8" s="13" customFormat="1">
      <c r="G16" s="26"/>
      <c r="H16" s="26"/>
    </row>
    <row r="17" spans="1:13" s="13" customFormat="1">
      <c r="G17" s="26"/>
      <c r="H17" s="26"/>
    </row>
    <row r="18" spans="1:13" s="5" customFormat="1" ht="38.25" customHeight="1">
      <c r="A18" s="28"/>
      <c r="B18" s="65"/>
    </row>
    <row r="19" spans="1:13" s="5" customFormat="1" ht="32.25" customHeight="1">
      <c r="A19" s="28"/>
    </row>
    <row r="20" spans="1:13" s="5" customFormat="1" ht="34.200000000000003" customHeight="1">
      <c r="A20" s="28"/>
      <c r="B20" s="65"/>
    </row>
    <row r="21" spans="1:13" s="5" customFormat="1"/>
    <row r="22" spans="1:13" s="5" customFormat="1"/>
    <row r="23" spans="1:13" s="5" customFormat="1"/>
    <row r="24" spans="1:13" s="5" customFormat="1"/>
    <row r="25" spans="1:13" s="5" customFormat="1" ht="21">
      <c r="K25" s="66" t="s">
        <v>14</v>
      </c>
      <c r="L25" s="67"/>
      <c r="M25" s="67"/>
    </row>
    <row r="26" spans="1:13" s="5" customFormat="1" ht="21">
      <c r="K26" s="68"/>
      <c r="L26" s="67"/>
      <c r="M26" s="67"/>
    </row>
    <row r="27" spans="1:13" s="5" customFormat="1" ht="238.2" customHeight="1">
      <c r="K27" s="68"/>
      <c r="L27" s="67"/>
      <c r="M27" s="67"/>
    </row>
    <row r="28" spans="1:13" s="5" customFormat="1" ht="31.2" customHeight="1"/>
    <row r="29" spans="1:13" s="31" customFormat="1" ht="26.25" customHeight="1"/>
    <row r="30" spans="1:13" s="31" customFormat="1" ht="76.2" customHeight="1"/>
    <row r="31" spans="1:13" s="31" customFormat="1" ht="30" customHeight="1">
      <c r="D31" s="69"/>
    </row>
    <row r="32" spans="1:13" s="31" customFormat="1" ht="30" customHeight="1">
      <c r="B32" s="70"/>
    </row>
    <row r="33" spans="1:47" s="31" customFormat="1" ht="30" customHeight="1">
      <c r="E33" s="71"/>
    </row>
    <row r="34" spans="1:47" s="31" customFormat="1" ht="30" customHeight="1"/>
    <row r="35" spans="1:47" s="31" customFormat="1" ht="118.2" customHeight="1">
      <c r="I35" s="94"/>
      <c r="J35" s="94"/>
      <c r="K35" s="94"/>
      <c r="P35" s="94"/>
      <c r="Q35" s="94"/>
      <c r="R35" s="94"/>
      <c r="S35" s="94"/>
      <c r="T35" s="94"/>
      <c r="U35" s="94"/>
      <c r="V35" s="94"/>
      <c r="W35" s="94"/>
      <c r="X35" s="94"/>
      <c r="Y35" s="94"/>
      <c r="Z35" s="94"/>
      <c r="AA35" s="94"/>
      <c r="AB35" s="94"/>
      <c r="AC35" s="94"/>
      <c r="AD35" s="94"/>
      <c r="AE35" s="94"/>
      <c r="AF35" s="94"/>
      <c r="AG35" s="94"/>
      <c r="AH35" s="94"/>
      <c r="AI35" s="112"/>
      <c r="AJ35" s="112"/>
      <c r="AK35" s="112"/>
    </row>
    <row r="36" spans="1:47" s="31" customFormat="1" ht="21">
      <c r="B36" s="72"/>
      <c r="C36" s="73" t="s">
        <v>15</v>
      </c>
      <c r="D36" s="72"/>
      <c r="E36" s="72"/>
      <c r="G36" s="72"/>
      <c r="H36" s="72"/>
      <c r="I36" s="133"/>
      <c r="J36" s="133"/>
      <c r="K36" s="133"/>
      <c r="L36" s="74" t="s">
        <v>16</v>
      </c>
      <c r="M36" s="75"/>
      <c r="P36" s="94"/>
      <c r="Q36" s="94"/>
      <c r="R36" s="135" t="str">
        <f>L37</f>
        <v>Fotavtrykk, Totalt [kg CO2-ekv]</v>
      </c>
      <c r="S36" s="135"/>
      <c r="T36" s="135" t="str">
        <f>M37</f>
        <v>Kostnad, Totalt [kr]</v>
      </c>
      <c r="U36" s="135"/>
      <c r="V36" s="135" t="str">
        <f>N37</f>
        <v>Fotavtrykk, Årlig [kg CO2-ekv]</v>
      </c>
      <c r="W36" s="135"/>
      <c r="X36" s="135" t="str">
        <f>O37</f>
        <v>Kostnad, Årlig [kr]</v>
      </c>
      <c r="Y36" s="136"/>
      <c r="Z36" s="136" t="s">
        <v>170</v>
      </c>
      <c r="AA36" s="136" t="str">
        <f>B108</f>
        <v>Kostnad, Årleg [kr]</v>
      </c>
      <c r="AB36" s="94"/>
      <c r="AC36" s="94"/>
      <c r="AD36" s="136"/>
      <c r="AE36" s="136"/>
      <c r="AF36" s="94"/>
      <c r="AG36" s="94"/>
      <c r="AH36" s="94"/>
      <c r="AI36" s="112"/>
      <c r="AJ36" s="112"/>
      <c r="AK36" s="112"/>
      <c r="AL36" s="112"/>
      <c r="AM36" s="112"/>
      <c r="AN36" s="112"/>
      <c r="AO36" s="112"/>
      <c r="AP36" s="112"/>
      <c r="AQ36" s="112"/>
      <c r="AR36" s="112"/>
      <c r="AS36" s="112"/>
      <c r="AT36" s="112"/>
      <c r="AU36" s="112"/>
    </row>
    <row r="37" spans="1:47" s="31" customFormat="1" ht="109.2" customHeight="1">
      <c r="A37" s="76"/>
      <c r="B37" s="77" t="s">
        <v>108</v>
      </c>
      <c r="C37" s="77" t="s">
        <v>110</v>
      </c>
      <c r="D37" s="77" t="s">
        <v>17</v>
      </c>
      <c r="E37" s="77" t="s">
        <v>113</v>
      </c>
      <c r="F37" s="78" t="s">
        <v>18</v>
      </c>
      <c r="G37" s="78" t="s">
        <v>19</v>
      </c>
      <c r="H37" s="77" t="s">
        <v>20</v>
      </c>
      <c r="I37" s="88" t="s">
        <v>167</v>
      </c>
      <c r="J37" s="88" t="s">
        <v>168</v>
      </c>
      <c r="K37" s="88" t="s">
        <v>169</v>
      </c>
      <c r="L37" s="79" t="s">
        <v>21</v>
      </c>
      <c r="M37" s="79" t="s">
        <v>22</v>
      </c>
      <c r="N37" s="79" t="s">
        <v>23</v>
      </c>
      <c r="O37" s="79" t="s">
        <v>24</v>
      </c>
      <c r="P37" s="137" t="s">
        <v>171</v>
      </c>
      <c r="Q37" s="94" t="s">
        <v>172</v>
      </c>
      <c r="R37" s="94" t="s">
        <v>173</v>
      </c>
      <c r="S37" s="94" t="s">
        <v>174</v>
      </c>
      <c r="T37" s="94" t="s">
        <v>175</v>
      </c>
      <c r="U37" s="94" t="s">
        <v>176</v>
      </c>
      <c r="V37" s="94" t="s">
        <v>177</v>
      </c>
      <c r="W37" s="94" t="s">
        <v>178</v>
      </c>
      <c r="X37" s="94" t="s">
        <v>179</v>
      </c>
      <c r="Y37" s="136" t="str">
        <f>P37</f>
        <v>Innkjøp</v>
      </c>
      <c r="Z37" s="136" t="str">
        <f>AA36&amp;" Utan tiltak"</f>
        <v>Kostnad, Årleg [kr] Utan tiltak</v>
      </c>
      <c r="AA37" s="136" t="str">
        <f>AA36&amp;" Med tiltak"</f>
        <v>Kostnad, Årleg [kr] Med tiltak</v>
      </c>
      <c r="AB37" s="136" t="str" cm="1">
        <f t="array" aca="1" ref="AB37:AD37" ca="1">INDIRECT("Y37:AA"&amp;36+COUNTA(P37:P51)-COUNTIF(P37:P51,""))</f>
        <v>Innkjøp</v>
      </c>
      <c r="AC37" s="136" t="str">
        <f ca="1"/>
        <v>Kostnad, Årleg [kr] Utan tiltak</v>
      </c>
      <c r="AD37" s="136" t="str">
        <f ca="1"/>
        <v>Kostnad, Årleg [kr] Med tiltak</v>
      </c>
      <c r="AE37" s="94"/>
      <c r="AF37" s="94"/>
      <c r="AG37" s="94"/>
      <c r="AH37" s="94"/>
      <c r="AI37" s="112"/>
      <c r="AJ37" s="112"/>
      <c r="AK37" s="112"/>
      <c r="AL37" s="112"/>
      <c r="AM37" s="112"/>
      <c r="AN37" s="112"/>
      <c r="AO37" s="112"/>
      <c r="AP37" s="112"/>
      <c r="AQ37" s="112"/>
      <c r="AR37" s="112"/>
      <c r="AS37" s="112"/>
      <c r="AT37" s="112"/>
      <c r="AU37" s="112"/>
    </row>
    <row r="38" spans="1:47" s="31" customFormat="1" ht="30" customHeight="1">
      <c r="B38" s="10"/>
      <c r="C38" s="10"/>
      <c r="D38" s="10"/>
      <c r="E38" s="10"/>
      <c r="F38" s="9"/>
      <c r="G38" s="9"/>
      <c r="H38" s="80" t="str">
        <f t="shared" ref="H38:H51" si="0">IF(K38,ROUND(VLOOKUP(I38,Datagrunnlag,6,FALSE)*VLOOKUP(E38,Tiltak,4,FALSE),0),"")</f>
        <v/>
      </c>
      <c r="I38" s="88" t="str">
        <f t="shared" ref="I38:I51" si="1">B38&amp;C38</f>
        <v/>
      </c>
      <c r="J38" s="134" t="b">
        <f t="shared" ref="J38:J51" si="2">OR(NOT(ISERROR(VLOOKUP(I38,Datagrunnlag,1,FALSE))),I38="")</f>
        <v>1</v>
      </c>
      <c r="K38" s="89" t="b">
        <f>NOT(OR(ISBLANK(B38),ISBLANK(C38),ISBLANK(D38),ISBLANK(E38),NOT(J38)))</f>
        <v>0</v>
      </c>
      <c r="L38" s="81" t="str">
        <f t="shared" ref="L38:L51" si="3">IF(K38,ROUND(D38*VLOOKUP(I38,Datagrunnlag,4,FALSE)*VLOOKUP(E38,Tiltak,2,FALSE),0),"")</f>
        <v/>
      </c>
      <c r="M38" s="82" t="str">
        <f t="shared" ref="M38:M51" si="4">IF(K38,IF(ISBLANK(F38),H38,F38)*D38,"")</f>
        <v/>
      </c>
      <c r="N38" s="82" t="str">
        <f t="shared" ref="N38:N51" si="5">IF(K38,ROUND(L38/IF(ISBLANK(G38),VLOOKUP(I38,Datagrunnlag,5,FALSE)+VLOOKUP(E38,Tiltak,3,FALSE),G38),0),"")</f>
        <v/>
      </c>
      <c r="O38" s="82" t="str">
        <f t="shared" ref="O38:O51" si="6">IF(K38,ROUND(M38/IF(ISBLANK(G38),VLOOKUP(I38,Datagrunnlag,5,FALSE)+VLOOKUP(E38,Tiltak,3,FALSE),G38),0),"")</f>
        <v/>
      </c>
      <c r="P38" s="138" t="str">
        <f t="shared" ref="P38:P51" si="7">IF(K38,B38&amp;" ("&amp;C38&amp;") "&amp;CHAR(10)&amp;E38,"")</f>
        <v/>
      </c>
      <c r="Q38" s="139" t="str">
        <f t="shared" ref="Q38:Q51" si="8">IF(K38,ROUND(D38*VLOOKUP(I38,Datagrunnlag,4,FALSE),0),"")</f>
        <v/>
      </c>
      <c r="R38" s="140" t="str">
        <f>L38</f>
        <v/>
      </c>
      <c r="S38" s="139" t="str">
        <f t="shared" ref="S38:S51" si="9">IF(K38,D38*VLOOKUP(I38,Datagrunnlag,6,FALSE),"")</f>
        <v/>
      </c>
      <c r="T38" s="141" t="str">
        <f>M38</f>
        <v/>
      </c>
      <c r="U38" s="142" t="str">
        <f t="shared" ref="U38:U51" si="10">IF(K38,ROUND(Q38/VLOOKUP(I38,Datagrunnlag,5,FALSE),0),"")</f>
        <v/>
      </c>
      <c r="V38" s="139" t="str">
        <f>N38</f>
        <v/>
      </c>
      <c r="W38" s="142" t="str">
        <f t="shared" ref="W38:W51" si="11">IF(K38,S38/VLOOKUP(I38,Datagrunnlag,5,FALSE),"")</f>
        <v/>
      </c>
      <c r="X38" s="142" t="str">
        <f>O38</f>
        <v/>
      </c>
      <c r="Y38" s="136" t="str">
        <f t="shared" ref="Y38:Y51" si="12">P38</f>
        <v/>
      </c>
      <c r="Z38" s="142" t="str">
        <f>HLOOKUP($Z$37,$Q$37:$X$51,2,FALSE)</f>
        <v/>
      </c>
      <c r="AA38" s="142" t="str">
        <f>HLOOKUP($AA$37,$Q$37:$X$51,2,FALSE)</f>
        <v/>
      </c>
      <c r="AB38" s="142"/>
      <c r="AC38" s="142"/>
      <c r="AD38" s="142"/>
      <c r="AE38" s="139"/>
      <c r="AF38" s="94"/>
      <c r="AG38" s="94"/>
      <c r="AH38" s="94"/>
      <c r="AI38" s="112"/>
      <c r="AJ38" s="112"/>
      <c r="AK38" s="112"/>
      <c r="AL38" s="112"/>
      <c r="AM38" s="112"/>
      <c r="AN38" s="112"/>
      <c r="AO38" s="112"/>
      <c r="AP38" s="112"/>
      <c r="AQ38" s="112"/>
      <c r="AR38" s="112"/>
      <c r="AS38" s="112"/>
      <c r="AT38" s="112"/>
      <c r="AU38" s="112"/>
    </row>
    <row r="39" spans="1:47" s="31" customFormat="1" ht="30" customHeight="1">
      <c r="B39" s="10"/>
      <c r="C39" s="10"/>
      <c r="D39" s="10"/>
      <c r="E39" s="10"/>
      <c r="F39" s="9"/>
      <c r="G39" s="9"/>
      <c r="H39" s="80" t="str">
        <f t="shared" si="0"/>
        <v/>
      </c>
      <c r="I39" s="88" t="str">
        <f t="shared" si="1"/>
        <v/>
      </c>
      <c r="J39" s="134" t="b">
        <f t="shared" si="2"/>
        <v>1</v>
      </c>
      <c r="K39" s="89" t="b">
        <f t="shared" ref="K39:K51" si="13">NOT(OR(ISBLANK(B39),ISBLANK(C39),ISBLANK(D39),ISBLANK(E39),NOT(J39)))</f>
        <v>0</v>
      </c>
      <c r="L39" s="81" t="str">
        <f t="shared" si="3"/>
        <v/>
      </c>
      <c r="M39" s="82" t="str">
        <f t="shared" si="4"/>
        <v/>
      </c>
      <c r="N39" s="82" t="str">
        <f t="shared" si="5"/>
        <v/>
      </c>
      <c r="O39" s="82" t="str">
        <f t="shared" si="6"/>
        <v/>
      </c>
      <c r="P39" s="138" t="str">
        <f t="shared" si="7"/>
        <v/>
      </c>
      <c r="Q39" s="139" t="str">
        <f t="shared" si="8"/>
        <v/>
      </c>
      <c r="R39" s="139" t="str">
        <f t="shared" ref="R39:R51" si="14">L39</f>
        <v/>
      </c>
      <c r="S39" s="139" t="str">
        <f t="shared" si="9"/>
        <v/>
      </c>
      <c r="T39" s="141" t="str">
        <f t="shared" ref="T39:T51" si="15">M39</f>
        <v/>
      </c>
      <c r="U39" s="142" t="str">
        <f t="shared" si="10"/>
        <v/>
      </c>
      <c r="V39" s="139" t="str">
        <f t="shared" ref="V39:V50" si="16">N39</f>
        <v/>
      </c>
      <c r="W39" s="142" t="str">
        <f t="shared" si="11"/>
        <v/>
      </c>
      <c r="X39" s="142" t="str">
        <f t="shared" ref="X39:X51" si="17">O39</f>
        <v/>
      </c>
      <c r="Y39" s="136" t="str">
        <f t="shared" si="12"/>
        <v/>
      </c>
      <c r="Z39" s="142" t="str">
        <f>HLOOKUP($Z$37,$Q$37:$X$51,3,FALSE)</f>
        <v/>
      </c>
      <c r="AA39" s="142" t="str">
        <f>HLOOKUP($AA$37,$Q$37:$X$51,3,FALSE)</f>
        <v/>
      </c>
      <c r="AB39" s="142"/>
      <c r="AC39" s="142"/>
      <c r="AD39" s="142"/>
      <c r="AE39" s="139"/>
      <c r="AF39" s="94"/>
      <c r="AG39" s="94"/>
      <c r="AH39" s="94"/>
      <c r="AI39" s="112"/>
      <c r="AJ39" s="112"/>
      <c r="AK39" s="112"/>
      <c r="AL39" s="112"/>
      <c r="AM39" s="112"/>
      <c r="AN39" s="112"/>
      <c r="AO39" s="112"/>
      <c r="AP39" s="112"/>
      <c r="AQ39" s="112"/>
      <c r="AR39" s="112"/>
      <c r="AS39" s="112"/>
      <c r="AT39" s="112"/>
      <c r="AU39" s="112"/>
    </row>
    <row r="40" spans="1:47" s="31" customFormat="1" ht="30" customHeight="1">
      <c r="B40" s="10"/>
      <c r="C40" s="10"/>
      <c r="D40" s="10"/>
      <c r="E40" s="10"/>
      <c r="F40" s="9"/>
      <c r="G40" s="9"/>
      <c r="H40" s="80" t="str">
        <f t="shared" si="0"/>
        <v/>
      </c>
      <c r="I40" s="88" t="str">
        <f t="shared" si="1"/>
        <v/>
      </c>
      <c r="J40" s="134" t="b">
        <f t="shared" si="2"/>
        <v>1</v>
      </c>
      <c r="K40" s="89" t="b">
        <f t="shared" si="13"/>
        <v>0</v>
      </c>
      <c r="L40" s="81" t="str">
        <f t="shared" si="3"/>
        <v/>
      </c>
      <c r="M40" s="82" t="str">
        <f t="shared" si="4"/>
        <v/>
      </c>
      <c r="N40" s="82" t="str">
        <f t="shared" si="5"/>
        <v/>
      </c>
      <c r="O40" s="82" t="str">
        <f t="shared" si="6"/>
        <v/>
      </c>
      <c r="P40" s="138" t="str">
        <f t="shared" si="7"/>
        <v/>
      </c>
      <c r="Q40" s="139" t="str">
        <f t="shared" si="8"/>
        <v/>
      </c>
      <c r="R40" s="139" t="str">
        <f t="shared" si="14"/>
        <v/>
      </c>
      <c r="S40" s="139" t="str">
        <f t="shared" si="9"/>
        <v/>
      </c>
      <c r="T40" s="141" t="str">
        <f t="shared" si="15"/>
        <v/>
      </c>
      <c r="U40" s="142" t="str">
        <f t="shared" si="10"/>
        <v/>
      </c>
      <c r="V40" s="139" t="str">
        <f t="shared" si="16"/>
        <v/>
      </c>
      <c r="W40" s="142" t="str">
        <f t="shared" si="11"/>
        <v/>
      </c>
      <c r="X40" s="142" t="str">
        <f t="shared" si="17"/>
        <v/>
      </c>
      <c r="Y40" s="136" t="str">
        <f t="shared" si="12"/>
        <v/>
      </c>
      <c r="Z40" s="142" t="str">
        <f>HLOOKUP($Z$37,$Q$37:$X$51,4,FALSE)</f>
        <v/>
      </c>
      <c r="AA40" s="142" t="str">
        <f>HLOOKUP($AA$37,$Q$37:$X$51,4,FALSE)</f>
        <v/>
      </c>
      <c r="AB40" s="139"/>
      <c r="AC40" s="139"/>
      <c r="AD40" s="139"/>
      <c r="AE40" s="139"/>
      <c r="AF40" s="94"/>
      <c r="AG40" s="94"/>
      <c r="AH40" s="94"/>
      <c r="AI40" s="112"/>
      <c r="AJ40" s="112"/>
      <c r="AK40" s="112"/>
      <c r="AL40" s="112"/>
      <c r="AM40" s="112"/>
      <c r="AN40" s="112"/>
      <c r="AO40" s="112"/>
      <c r="AP40" s="112"/>
      <c r="AQ40" s="112"/>
      <c r="AR40" s="112"/>
      <c r="AS40" s="112"/>
      <c r="AT40" s="112"/>
      <c r="AU40" s="112"/>
    </row>
    <row r="41" spans="1:47" s="31" customFormat="1" ht="30" customHeight="1">
      <c r="B41" s="10"/>
      <c r="C41" s="10"/>
      <c r="D41" s="10"/>
      <c r="E41" s="10"/>
      <c r="F41" s="9"/>
      <c r="G41" s="9"/>
      <c r="H41" s="80" t="str">
        <f t="shared" si="0"/>
        <v/>
      </c>
      <c r="I41" s="88" t="str">
        <f t="shared" si="1"/>
        <v/>
      </c>
      <c r="J41" s="134" t="b">
        <f t="shared" si="2"/>
        <v>1</v>
      </c>
      <c r="K41" s="89" t="b">
        <f t="shared" si="13"/>
        <v>0</v>
      </c>
      <c r="L41" s="81" t="str">
        <f t="shared" si="3"/>
        <v/>
      </c>
      <c r="M41" s="82" t="str">
        <f t="shared" si="4"/>
        <v/>
      </c>
      <c r="N41" s="82" t="str">
        <f t="shared" si="5"/>
        <v/>
      </c>
      <c r="O41" s="82" t="str">
        <f t="shared" si="6"/>
        <v/>
      </c>
      <c r="P41" s="138" t="str">
        <f t="shared" si="7"/>
        <v/>
      </c>
      <c r="Q41" s="139" t="str">
        <f t="shared" si="8"/>
        <v/>
      </c>
      <c r="R41" s="139" t="str">
        <f t="shared" si="14"/>
        <v/>
      </c>
      <c r="S41" s="139" t="str">
        <f t="shared" si="9"/>
        <v/>
      </c>
      <c r="T41" s="141" t="str">
        <f t="shared" si="15"/>
        <v/>
      </c>
      <c r="U41" s="142" t="str">
        <f t="shared" si="10"/>
        <v/>
      </c>
      <c r="V41" s="139" t="str">
        <f t="shared" si="16"/>
        <v/>
      </c>
      <c r="W41" s="142" t="str">
        <f t="shared" si="11"/>
        <v/>
      </c>
      <c r="X41" s="142" t="str">
        <f t="shared" si="17"/>
        <v/>
      </c>
      <c r="Y41" s="136" t="str">
        <f t="shared" si="12"/>
        <v/>
      </c>
      <c r="Z41" s="142" t="str">
        <f>HLOOKUP($Z$37,$Q$37:$X$51,5,FALSE)</f>
        <v/>
      </c>
      <c r="AA41" s="142" t="str">
        <f>HLOOKUP($AA$37,$Q$37:$X$51,5,FALSE)</f>
        <v/>
      </c>
      <c r="AB41" s="139"/>
      <c r="AC41" s="139"/>
      <c r="AD41" s="139"/>
      <c r="AE41" s="139"/>
      <c r="AF41" s="94"/>
      <c r="AG41" s="94"/>
      <c r="AH41" s="94"/>
      <c r="AI41" s="112"/>
      <c r="AJ41" s="112"/>
      <c r="AK41" s="112"/>
      <c r="AL41" s="112"/>
      <c r="AM41" s="112"/>
      <c r="AN41" s="112"/>
      <c r="AO41" s="112"/>
      <c r="AP41" s="112"/>
      <c r="AQ41" s="112"/>
      <c r="AR41" s="112"/>
      <c r="AS41" s="112"/>
      <c r="AT41" s="112"/>
      <c r="AU41" s="112"/>
    </row>
    <row r="42" spans="1:47" s="31" customFormat="1" ht="30" customHeight="1">
      <c r="B42" s="10"/>
      <c r="C42" s="10"/>
      <c r="D42" s="10"/>
      <c r="E42" s="10"/>
      <c r="F42" s="9"/>
      <c r="G42" s="9"/>
      <c r="H42" s="80" t="str">
        <f t="shared" si="0"/>
        <v/>
      </c>
      <c r="I42" s="88" t="str">
        <f t="shared" si="1"/>
        <v/>
      </c>
      <c r="J42" s="134" t="b">
        <f t="shared" si="2"/>
        <v>1</v>
      </c>
      <c r="K42" s="89" t="b">
        <f t="shared" si="13"/>
        <v>0</v>
      </c>
      <c r="L42" s="81" t="str">
        <f t="shared" si="3"/>
        <v/>
      </c>
      <c r="M42" s="82" t="str">
        <f t="shared" si="4"/>
        <v/>
      </c>
      <c r="N42" s="82" t="str">
        <f t="shared" si="5"/>
        <v/>
      </c>
      <c r="O42" s="82" t="str">
        <f t="shared" si="6"/>
        <v/>
      </c>
      <c r="P42" s="138" t="str">
        <f t="shared" si="7"/>
        <v/>
      </c>
      <c r="Q42" s="139" t="str">
        <f t="shared" si="8"/>
        <v/>
      </c>
      <c r="R42" s="139" t="str">
        <f t="shared" si="14"/>
        <v/>
      </c>
      <c r="S42" s="139" t="str">
        <f t="shared" si="9"/>
        <v/>
      </c>
      <c r="T42" s="141" t="str">
        <f t="shared" si="15"/>
        <v/>
      </c>
      <c r="U42" s="142" t="str">
        <f t="shared" si="10"/>
        <v/>
      </c>
      <c r="V42" s="139" t="str">
        <f t="shared" si="16"/>
        <v/>
      </c>
      <c r="W42" s="142" t="str">
        <f t="shared" si="11"/>
        <v/>
      </c>
      <c r="X42" s="142" t="str">
        <f t="shared" si="17"/>
        <v/>
      </c>
      <c r="Y42" s="136" t="str">
        <f t="shared" si="12"/>
        <v/>
      </c>
      <c r="Z42" s="142" t="str">
        <f>HLOOKUP($Z$37,$Q$37:$X$51,6,FALSE)</f>
        <v/>
      </c>
      <c r="AA42" s="142" t="str">
        <f>HLOOKUP($AA$37,$Q$37:$X$51,6,FALSE)</f>
        <v/>
      </c>
      <c r="AB42" s="139"/>
      <c r="AC42" s="139"/>
      <c r="AD42" s="139"/>
      <c r="AE42" s="94"/>
      <c r="AF42" s="94"/>
      <c r="AG42" s="94"/>
      <c r="AH42" s="94"/>
      <c r="AI42" s="112"/>
      <c r="AJ42" s="112"/>
      <c r="AK42" s="112"/>
      <c r="AL42" s="112"/>
      <c r="AM42" s="112"/>
      <c r="AN42" s="112"/>
      <c r="AO42" s="112"/>
      <c r="AP42" s="112"/>
      <c r="AQ42" s="112"/>
      <c r="AR42" s="112"/>
      <c r="AS42" s="112"/>
      <c r="AT42" s="112"/>
      <c r="AU42" s="112"/>
    </row>
    <row r="43" spans="1:47" s="31" customFormat="1" ht="30" customHeight="1">
      <c r="B43" s="10"/>
      <c r="C43" s="10"/>
      <c r="D43" s="10"/>
      <c r="E43" s="10"/>
      <c r="F43" s="9"/>
      <c r="G43" s="9"/>
      <c r="H43" s="80" t="str">
        <f t="shared" si="0"/>
        <v/>
      </c>
      <c r="I43" s="88" t="str">
        <f t="shared" si="1"/>
        <v/>
      </c>
      <c r="J43" s="134" t="b">
        <f t="shared" si="2"/>
        <v>1</v>
      </c>
      <c r="K43" s="89" t="b">
        <f t="shared" si="13"/>
        <v>0</v>
      </c>
      <c r="L43" s="81" t="str">
        <f t="shared" si="3"/>
        <v/>
      </c>
      <c r="M43" s="82" t="str">
        <f t="shared" si="4"/>
        <v/>
      </c>
      <c r="N43" s="82" t="str">
        <f t="shared" si="5"/>
        <v/>
      </c>
      <c r="O43" s="82" t="str">
        <f t="shared" si="6"/>
        <v/>
      </c>
      <c r="P43" s="138" t="str">
        <f t="shared" si="7"/>
        <v/>
      </c>
      <c r="Q43" s="139" t="str">
        <f t="shared" si="8"/>
        <v/>
      </c>
      <c r="R43" s="139" t="str">
        <f t="shared" si="14"/>
        <v/>
      </c>
      <c r="S43" s="139" t="str">
        <f t="shared" si="9"/>
        <v/>
      </c>
      <c r="T43" s="141" t="str">
        <f t="shared" si="15"/>
        <v/>
      </c>
      <c r="U43" s="142" t="str">
        <f t="shared" si="10"/>
        <v/>
      </c>
      <c r="V43" s="139" t="str">
        <f t="shared" si="16"/>
        <v/>
      </c>
      <c r="W43" s="142" t="str">
        <f t="shared" si="11"/>
        <v/>
      </c>
      <c r="X43" s="142" t="str">
        <f t="shared" si="17"/>
        <v/>
      </c>
      <c r="Y43" s="136" t="str">
        <f t="shared" si="12"/>
        <v/>
      </c>
      <c r="Z43" s="142" t="str">
        <f>HLOOKUP($Z$37,$Q$37:$X$51,7,FALSE)</f>
        <v/>
      </c>
      <c r="AA43" s="142" t="str">
        <f>HLOOKUP($AA$37,$Q$37:$X$51,7,FALSE)</f>
        <v/>
      </c>
      <c r="AB43" s="139"/>
      <c r="AC43" s="139"/>
      <c r="AD43" s="139"/>
      <c r="AE43" s="94"/>
      <c r="AF43" s="94"/>
      <c r="AG43" s="94"/>
      <c r="AH43" s="94"/>
      <c r="AI43" s="112"/>
      <c r="AJ43" s="112"/>
      <c r="AK43" s="112"/>
      <c r="AL43" s="112"/>
      <c r="AM43" s="112"/>
      <c r="AN43" s="112"/>
      <c r="AO43" s="112"/>
      <c r="AP43" s="112"/>
      <c r="AQ43" s="112"/>
      <c r="AR43" s="112"/>
      <c r="AS43" s="112"/>
      <c r="AT43" s="112"/>
      <c r="AU43" s="112"/>
    </row>
    <row r="44" spans="1:47" s="31" customFormat="1" ht="30" customHeight="1">
      <c r="B44" s="10"/>
      <c r="C44" s="10"/>
      <c r="D44" s="10"/>
      <c r="E44" s="10"/>
      <c r="F44" s="9"/>
      <c r="G44" s="9"/>
      <c r="H44" s="80" t="str">
        <f t="shared" si="0"/>
        <v/>
      </c>
      <c r="I44" s="88" t="str">
        <f t="shared" si="1"/>
        <v/>
      </c>
      <c r="J44" s="134" t="b">
        <f t="shared" si="2"/>
        <v>1</v>
      </c>
      <c r="K44" s="89" t="b">
        <f t="shared" si="13"/>
        <v>0</v>
      </c>
      <c r="L44" s="81" t="str">
        <f t="shared" si="3"/>
        <v/>
      </c>
      <c r="M44" s="82" t="str">
        <f t="shared" si="4"/>
        <v/>
      </c>
      <c r="N44" s="82" t="str">
        <f t="shared" si="5"/>
        <v/>
      </c>
      <c r="O44" s="82" t="str">
        <f t="shared" si="6"/>
        <v/>
      </c>
      <c r="P44" s="138" t="str">
        <f t="shared" si="7"/>
        <v/>
      </c>
      <c r="Q44" s="139" t="str">
        <f t="shared" si="8"/>
        <v/>
      </c>
      <c r="R44" s="139" t="str">
        <f t="shared" si="14"/>
        <v/>
      </c>
      <c r="S44" s="139" t="str">
        <f t="shared" si="9"/>
        <v/>
      </c>
      <c r="T44" s="141" t="str">
        <f t="shared" si="15"/>
        <v/>
      </c>
      <c r="U44" s="142" t="str">
        <f t="shared" si="10"/>
        <v/>
      </c>
      <c r="V44" s="139" t="str">
        <f t="shared" si="16"/>
        <v/>
      </c>
      <c r="W44" s="142" t="str">
        <f t="shared" si="11"/>
        <v/>
      </c>
      <c r="X44" s="142" t="str">
        <f t="shared" si="17"/>
        <v/>
      </c>
      <c r="Y44" s="136" t="str">
        <f t="shared" si="12"/>
        <v/>
      </c>
      <c r="Z44" s="142" t="str">
        <f>HLOOKUP($Z$37,$Q$37:$X$51,8,FALSE)</f>
        <v/>
      </c>
      <c r="AA44" s="142" t="str">
        <f>HLOOKUP($AA$37,$Q$37:$X$51,8,FALSE)</f>
        <v/>
      </c>
      <c r="AB44" s="139"/>
      <c r="AC44" s="139"/>
      <c r="AD44" s="139"/>
      <c r="AE44" s="94"/>
      <c r="AF44" s="94"/>
      <c r="AG44" s="94"/>
      <c r="AH44" s="94"/>
      <c r="AI44" s="112"/>
      <c r="AJ44" s="112"/>
      <c r="AK44" s="112"/>
      <c r="AL44" s="112"/>
      <c r="AM44" s="112"/>
      <c r="AN44" s="112"/>
      <c r="AO44" s="112"/>
      <c r="AP44" s="112"/>
      <c r="AQ44" s="112"/>
      <c r="AR44" s="112"/>
      <c r="AS44" s="112"/>
      <c r="AT44" s="112"/>
      <c r="AU44" s="112"/>
    </row>
    <row r="45" spans="1:47" s="31" customFormat="1" ht="30" customHeight="1">
      <c r="B45" s="10"/>
      <c r="C45" s="10"/>
      <c r="D45" s="10"/>
      <c r="E45" s="10"/>
      <c r="F45" s="9"/>
      <c r="G45" s="9"/>
      <c r="H45" s="80" t="str">
        <f t="shared" si="0"/>
        <v/>
      </c>
      <c r="I45" s="88" t="str">
        <f t="shared" si="1"/>
        <v/>
      </c>
      <c r="J45" s="134" t="b">
        <f t="shared" si="2"/>
        <v>1</v>
      </c>
      <c r="K45" s="89" t="b">
        <f t="shared" si="13"/>
        <v>0</v>
      </c>
      <c r="L45" s="81" t="str">
        <f t="shared" si="3"/>
        <v/>
      </c>
      <c r="M45" s="82" t="str">
        <f t="shared" si="4"/>
        <v/>
      </c>
      <c r="N45" s="82" t="str">
        <f t="shared" si="5"/>
        <v/>
      </c>
      <c r="O45" s="82" t="str">
        <f t="shared" si="6"/>
        <v/>
      </c>
      <c r="P45" s="138" t="str">
        <f t="shared" si="7"/>
        <v/>
      </c>
      <c r="Q45" s="139" t="str">
        <f t="shared" si="8"/>
        <v/>
      </c>
      <c r="R45" s="139" t="str">
        <f t="shared" si="14"/>
        <v/>
      </c>
      <c r="S45" s="139" t="str">
        <f t="shared" si="9"/>
        <v/>
      </c>
      <c r="T45" s="141" t="str">
        <f t="shared" si="15"/>
        <v/>
      </c>
      <c r="U45" s="142" t="str">
        <f t="shared" si="10"/>
        <v/>
      </c>
      <c r="V45" s="139" t="str">
        <f t="shared" si="16"/>
        <v/>
      </c>
      <c r="W45" s="142" t="str">
        <f t="shared" si="11"/>
        <v/>
      </c>
      <c r="X45" s="142" t="str">
        <f t="shared" si="17"/>
        <v/>
      </c>
      <c r="Y45" s="136" t="str">
        <f t="shared" si="12"/>
        <v/>
      </c>
      <c r="Z45" s="142" t="str">
        <f>HLOOKUP($Z$37,$Q$37:$X$51,9,FALSE)</f>
        <v/>
      </c>
      <c r="AA45" s="142" t="str">
        <f>HLOOKUP($AA$37,$Q$37:$X$51,9,FALSE)</f>
        <v/>
      </c>
      <c r="AB45" s="139"/>
      <c r="AC45" s="139"/>
      <c r="AD45" s="139"/>
      <c r="AE45" s="94"/>
      <c r="AF45" s="94"/>
      <c r="AG45" s="94"/>
      <c r="AH45" s="94"/>
      <c r="AI45" s="112"/>
      <c r="AJ45" s="112"/>
      <c r="AK45" s="112"/>
      <c r="AL45" s="112"/>
      <c r="AM45" s="112"/>
      <c r="AN45" s="112"/>
      <c r="AO45" s="112"/>
      <c r="AP45" s="112"/>
      <c r="AQ45" s="112"/>
      <c r="AR45" s="112"/>
      <c r="AS45" s="112"/>
      <c r="AT45" s="112"/>
      <c r="AU45" s="112"/>
    </row>
    <row r="46" spans="1:47" s="31" customFormat="1" ht="30" customHeight="1">
      <c r="B46" s="10"/>
      <c r="C46" s="10"/>
      <c r="D46" s="10"/>
      <c r="E46" s="10"/>
      <c r="F46" s="9"/>
      <c r="G46" s="9"/>
      <c r="H46" s="80" t="str">
        <f t="shared" si="0"/>
        <v/>
      </c>
      <c r="I46" s="88" t="str">
        <f t="shared" si="1"/>
        <v/>
      </c>
      <c r="J46" s="134" t="b">
        <f t="shared" si="2"/>
        <v>1</v>
      </c>
      <c r="K46" s="89" t="b">
        <f t="shared" si="13"/>
        <v>0</v>
      </c>
      <c r="L46" s="81" t="str">
        <f t="shared" si="3"/>
        <v/>
      </c>
      <c r="M46" s="82" t="str">
        <f t="shared" si="4"/>
        <v/>
      </c>
      <c r="N46" s="82" t="str">
        <f t="shared" si="5"/>
        <v/>
      </c>
      <c r="O46" s="82" t="str">
        <f t="shared" si="6"/>
        <v/>
      </c>
      <c r="P46" s="138" t="str">
        <f t="shared" si="7"/>
        <v/>
      </c>
      <c r="Q46" s="139" t="str">
        <f t="shared" si="8"/>
        <v/>
      </c>
      <c r="R46" s="139" t="str">
        <f t="shared" si="14"/>
        <v/>
      </c>
      <c r="S46" s="139" t="str">
        <f t="shared" si="9"/>
        <v/>
      </c>
      <c r="T46" s="141" t="str">
        <f t="shared" si="15"/>
        <v/>
      </c>
      <c r="U46" s="142" t="str">
        <f t="shared" si="10"/>
        <v/>
      </c>
      <c r="V46" s="139" t="str">
        <f t="shared" si="16"/>
        <v/>
      </c>
      <c r="W46" s="142" t="str">
        <f t="shared" si="11"/>
        <v/>
      </c>
      <c r="X46" s="142" t="str">
        <f t="shared" si="17"/>
        <v/>
      </c>
      <c r="Y46" s="136" t="str">
        <f t="shared" si="12"/>
        <v/>
      </c>
      <c r="Z46" s="142" t="str">
        <f>HLOOKUP($Z$37,$Q$37:$X$51,10,FALSE)</f>
        <v/>
      </c>
      <c r="AA46" s="142" t="str">
        <f>HLOOKUP($AA$37,$Q$37:$X$51,10,FALSE)</f>
        <v/>
      </c>
      <c r="AB46" s="139"/>
      <c r="AC46" s="139"/>
      <c r="AD46" s="139"/>
      <c r="AE46" s="94"/>
      <c r="AF46" s="94"/>
      <c r="AG46" s="94"/>
      <c r="AH46" s="94"/>
      <c r="AI46" s="112"/>
      <c r="AJ46" s="112"/>
      <c r="AK46" s="112"/>
      <c r="AL46" s="112"/>
      <c r="AM46" s="112"/>
      <c r="AN46" s="112"/>
      <c r="AO46" s="112"/>
      <c r="AP46" s="112"/>
      <c r="AQ46" s="112"/>
      <c r="AR46" s="112"/>
      <c r="AS46" s="112"/>
      <c r="AT46" s="112"/>
      <c r="AU46" s="112"/>
    </row>
    <row r="47" spans="1:47" s="31" customFormat="1" ht="30" customHeight="1">
      <c r="B47" s="10"/>
      <c r="C47" s="10"/>
      <c r="D47" s="10"/>
      <c r="E47" s="10"/>
      <c r="F47" s="9"/>
      <c r="G47" s="9"/>
      <c r="H47" s="80" t="str">
        <f t="shared" si="0"/>
        <v/>
      </c>
      <c r="I47" s="88" t="str">
        <f t="shared" si="1"/>
        <v/>
      </c>
      <c r="J47" s="134" t="b">
        <f t="shared" si="2"/>
        <v>1</v>
      </c>
      <c r="K47" s="89" t="b">
        <f t="shared" si="13"/>
        <v>0</v>
      </c>
      <c r="L47" s="81" t="str">
        <f>IF(K47,ROUND(D47*VLOOKUP(I47,Datagrunnlag,4,FALSE)*VLOOKUP(E47,Tiltak,2,FALSE),0),"")</f>
        <v/>
      </c>
      <c r="M47" s="82" t="str">
        <f>IF(K47,IF(ISBLANK(F47),H47,F47)*D47,"")</f>
        <v/>
      </c>
      <c r="N47" s="82" t="str">
        <f t="shared" si="5"/>
        <v/>
      </c>
      <c r="O47" s="82" t="str">
        <f t="shared" si="6"/>
        <v/>
      </c>
      <c r="P47" s="138" t="str">
        <f t="shared" si="7"/>
        <v/>
      </c>
      <c r="Q47" s="139" t="str">
        <f>IF(K47,ROUND(D47*VLOOKUP(I47,Datagrunnlag,4,FALSE),0),"")</f>
        <v/>
      </c>
      <c r="R47" s="139" t="str">
        <f t="shared" si="14"/>
        <v/>
      </c>
      <c r="S47" s="139" t="str">
        <f>IF(K47,D47*VLOOKUP(I47,Datagrunnlag,6,FALSE),"")</f>
        <v/>
      </c>
      <c r="T47" s="141" t="str">
        <f t="shared" si="15"/>
        <v/>
      </c>
      <c r="U47" s="142" t="str">
        <f t="shared" si="10"/>
        <v/>
      </c>
      <c r="V47" s="139" t="str">
        <f t="shared" si="16"/>
        <v/>
      </c>
      <c r="W47" s="142" t="str">
        <f t="shared" si="11"/>
        <v/>
      </c>
      <c r="X47" s="142" t="str">
        <f t="shared" si="17"/>
        <v/>
      </c>
      <c r="Y47" s="136" t="str">
        <f t="shared" si="12"/>
        <v/>
      </c>
      <c r="Z47" s="136" t="str">
        <f>HLOOKUP($Z$37,$Q$37:$X$51,11,FALSE)</f>
        <v/>
      </c>
      <c r="AA47" s="136" t="str">
        <f>HLOOKUP($AA$37,$Q$37:$X$51,11,FALSE)</f>
        <v/>
      </c>
      <c r="AB47" s="139"/>
      <c r="AC47" s="139"/>
      <c r="AD47" s="139"/>
      <c r="AE47" s="94"/>
      <c r="AF47" s="94"/>
      <c r="AG47" s="94"/>
      <c r="AH47" s="94"/>
      <c r="AI47" s="112"/>
      <c r="AJ47" s="112"/>
      <c r="AK47" s="112"/>
      <c r="AL47" s="112"/>
      <c r="AM47" s="112"/>
      <c r="AN47" s="112"/>
      <c r="AO47" s="112"/>
      <c r="AP47" s="112"/>
      <c r="AQ47" s="112"/>
      <c r="AR47" s="112"/>
      <c r="AS47" s="112"/>
      <c r="AT47" s="112"/>
      <c r="AU47" s="112"/>
    </row>
    <row r="48" spans="1:47" s="31" customFormat="1" ht="30" customHeight="1">
      <c r="B48" s="10"/>
      <c r="C48" s="10"/>
      <c r="D48" s="10"/>
      <c r="E48" s="10"/>
      <c r="F48" s="9"/>
      <c r="G48" s="9"/>
      <c r="H48" s="80" t="str">
        <f t="shared" si="0"/>
        <v/>
      </c>
      <c r="I48" s="88" t="str">
        <f t="shared" si="1"/>
        <v/>
      </c>
      <c r="J48" s="134" t="b">
        <f t="shared" si="2"/>
        <v>1</v>
      </c>
      <c r="K48" s="89" t="b">
        <f t="shared" si="13"/>
        <v>0</v>
      </c>
      <c r="L48" s="81" t="str">
        <f>IF(K48,ROUND(D48*VLOOKUP(I48,Datagrunnlag,4,FALSE)*VLOOKUP(E48,Tiltak,2,FALSE),0),"")</f>
        <v/>
      </c>
      <c r="M48" s="82" t="str">
        <f>IF(K48,IF(ISBLANK(F48),H48,F48)*D48,"")</f>
        <v/>
      </c>
      <c r="N48" s="82" t="str">
        <f t="shared" si="5"/>
        <v/>
      </c>
      <c r="O48" s="82" t="str">
        <f t="shared" si="6"/>
        <v/>
      </c>
      <c r="P48" s="138" t="str">
        <f t="shared" si="7"/>
        <v/>
      </c>
      <c r="Q48" s="139" t="str">
        <f>IF(K48,ROUND(D48*VLOOKUP(I48,Datagrunnlag,4,FALSE),0),"")</f>
        <v/>
      </c>
      <c r="R48" s="139" t="str">
        <f t="shared" si="14"/>
        <v/>
      </c>
      <c r="S48" s="139" t="str">
        <f>IF(K48,D48*VLOOKUP(I48,Datagrunnlag,6,FALSE),"")</f>
        <v/>
      </c>
      <c r="T48" s="141" t="str">
        <f t="shared" si="15"/>
        <v/>
      </c>
      <c r="U48" s="142" t="str">
        <f t="shared" si="10"/>
        <v/>
      </c>
      <c r="V48" s="139" t="str">
        <f t="shared" si="16"/>
        <v/>
      </c>
      <c r="W48" s="142" t="str">
        <f t="shared" si="11"/>
        <v/>
      </c>
      <c r="X48" s="142" t="str">
        <f t="shared" si="17"/>
        <v/>
      </c>
      <c r="Y48" s="136" t="str">
        <f t="shared" si="12"/>
        <v/>
      </c>
      <c r="Z48" s="136" t="str">
        <f>HLOOKUP($Z$37,$Q$37:$X$51,12,FALSE)</f>
        <v/>
      </c>
      <c r="AA48" s="136" t="str">
        <f>HLOOKUP($AA$37,$Q$37:$X$51,12,FALSE)</f>
        <v/>
      </c>
      <c r="AB48" s="139"/>
      <c r="AC48" s="139"/>
      <c r="AD48" s="139"/>
      <c r="AE48" s="94"/>
      <c r="AF48" s="94"/>
      <c r="AG48" s="94"/>
      <c r="AH48" s="94"/>
      <c r="AI48" s="112"/>
      <c r="AJ48" s="112"/>
      <c r="AK48" s="112"/>
      <c r="AL48" s="112"/>
      <c r="AM48" s="112"/>
      <c r="AN48" s="112"/>
      <c r="AO48" s="112"/>
      <c r="AP48" s="112"/>
      <c r="AQ48" s="112"/>
      <c r="AR48" s="112"/>
      <c r="AS48" s="112"/>
      <c r="AT48" s="112"/>
      <c r="AU48" s="112"/>
    </row>
    <row r="49" spans="2:47" s="31" customFormat="1" ht="30" customHeight="1">
      <c r="B49" s="10"/>
      <c r="C49" s="10"/>
      <c r="D49" s="10"/>
      <c r="E49" s="10"/>
      <c r="F49" s="9"/>
      <c r="G49" s="9"/>
      <c r="H49" s="80" t="str">
        <f t="shared" si="0"/>
        <v/>
      </c>
      <c r="I49" s="88" t="str">
        <f t="shared" si="1"/>
        <v/>
      </c>
      <c r="J49" s="134" t="b">
        <f t="shared" si="2"/>
        <v>1</v>
      </c>
      <c r="K49" s="89" t="b">
        <f t="shared" si="13"/>
        <v>0</v>
      </c>
      <c r="L49" s="81" t="str">
        <f t="shared" si="3"/>
        <v/>
      </c>
      <c r="M49" s="82" t="str">
        <f t="shared" si="4"/>
        <v/>
      </c>
      <c r="N49" s="82" t="str">
        <f t="shared" si="5"/>
        <v/>
      </c>
      <c r="O49" s="82" t="str">
        <f t="shared" si="6"/>
        <v/>
      </c>
      <c r="P49" s="138" t="str">
        <f t="shared" si="7"/>
        <v/>
      </c>
      <c r="Q49" s="139" t="str">
        <f t="shared" si="8"/>
        <v/>
      </c>
      <c r="R49" s="139" t="str">
        <f t="shared" si="14"/>
        <v/>
      </c>
      <c r="S49" s="139" t="str">
        <f t="shared" si="9"/>
        <v/>
      </c>
      <c r="T49" s="141" t="str">
        <f t="shared" si="15"/>
        <v/>
      </c>
      <c r="U49" s="142" t="str">
        <f t="shared" si="10"/>
        <v/>
      </c>
      <c r="V49" s="139" t="str">
        <f t="shared" si="16"/>
        <v/>
      </c>
      <c r="W49" s="142" t="str">
        <f t="shared" si="11"/>
        <v/>
      </c>
      <c r="X49" s="142" t="str">
        <f t="shared" si="17"/>
        <v/>
      </c>
      <c r="Y49" s="136" t="str">
        <f t="shared" si="12"/>
        <v/>
      </c>
      <c r="Z49" s="136" t="str">
        <f>HLOOKUP($Z$37,$Q$37:$X$51,13,FALSE)</f>
        <v/>
      </c>
      <c r="AA49" s="136" t="str">
        <f>HLOOKUP($AA$37,$Q$37:$X$51,13,FALSE)</f>
        <v/>
      </c>
      <c r="AB49" s="94"/>
      <c r="AC49" s="94"/>
      <c r="AD49" s="94"/>
      <c r="AE49" s="94"/>
      <c r="AF49" s="94"/>
      <c r="AG49" s="94"/>
      <c r="AH49" s="94"/>
      <c r="AI49" s="112"/>
      <c r="AJ49" s="112"/>
      <c r="AK49" s="112"/>
      <c r="AL49" s="112"/>
      <c r="AM49" s="112"/>
      <c r="AN49" s="112"/>
      <c r="AO49" s="112"/>
      <c r="AP49" s="112"/>
      <c r="AQ49" s="112"/>
      <c r="AR49" s="112"/>
      <c r="AS49" s="112"/>
      <c r="AT49" s="112"/>
      <c r="AU49" s="112"/>
    </row>
    <row r="50" spans="2:47" s="31" customFormat="1" ht="30" customHeight="1">
      <c r="B50" s="10"/>
      <c r="C50" s="10"/>
      <c r="D50" s="10"/>
      <c r="E50" s="10"/>
      <c r="F50" s="9"/>
      <c r="G50" s="9"/>
      <c r="H50" s="80" t="str">
        <f t="shared" si="0"/>
        <v/>
      </c>
      <c r="I50" s="88" t="str">
        <f t="shared" si="1"/>
        <v/>
      </c>
      <c r="J50" s="134" t="b">
        <f t="shared" si="2"/>
        <v>1</v>
      </c>
      <c r="K50" s="89" t="b">
        <f t="shared" si="13"/>
        <v>0</v>
      </c>
      <c r="L50" s="81" t="str">
        <f t="shared" si="3"/>
        <v/>
      </c>
      <c r="M50" s="82" t="str">
        <f t="shared" si="4"/>
        <v/>
      </c>
      <c r="N50" s="82" t="str">
        <f t="shared" si="5"/>
        <v/>
      </c>
      <c r="O50" s="82" t="str">
        <f t="shared" si="6"/>
        <v/>
      </c>
      <c r="P50" s="138" t="str">
        <f t="shared" si="7"/>
        <v/>
      </c>
      <c r="Q50" s="139" t="str">
        <f t="shared" si="8"/>
        <v/>
      </c>
      <c r="R50" s="139" t="str">
        <f t="shared" si="14"/>
        <v/>
      </c>
      <c r="S50" s="139" t="str">
        <f t="shared" si="9"/>
        <v/>
      </c>
      <c r="T50" s="141" t="str">
        <f t="shared" si="15"/>
        <v/>
      </c>
      <c r="U50" s="142" t="str">
        <f t="shared" si="10"/>
        <v/>
      </c>
      <c r="V50" s="139" t="str">
        <f t="shared" si="16"/>
        <v/>
      </c>
      <c r="W50" s="142" t="str">
        <f t="shared" si="11"/>
        <v/>
      </c>
      <c r="X50" s="142" t="str">
        <f t="shared" si="17"/>
        <v/>
      </c>
      <c r="Y50" s="136" t="str">
        <f t="shared" si="12"/>
        <v/>
      </c>
      <c r="Z50" s="136" t="str">
        <f>HLOOKUP($Z$37,$Q$37:$X$51,14,FALSE)</f>
        <v/>
      </c>
      <c r="AA50" s="136" t="str">
        <f>HLOOKUP($AA$37,$Q$37:$X$51,14,FALSE)</f>
        <v/>
      </c>
      <c r="AB50" s="94"/>
      <c r="AC50" s="94"/>
      <c r="AD50" s="94"/>
      <c r="AE50" s="94"/>
      <c r="AF50" s="94"/>
      <c r="AG50" s="94"/>
      <c r="AH50" s="94"/>
      <c r="AI50" s="112"/>
      <c r="AJ50" s="112"/>
      <c r="AK50" s="112"/>
      <c r="AL50" s="112"/>
      <c r="AM50" s="112"/>
      <c r="AN50" s="112"/>
      <c r="AO50" s="112"/>
      <c r="AP50" s="112"/>
      <c r="AQ50" s="112"/>
      <c r="AR50" s="112"/>
      <c r="AS50" s="112"/>
      <c r="AT50" s="112"/>
      <c r="AU50" s="112"/>
    </row>
    <row r="51" spans="2:47" s="31" customFormat="1" ht="30" customHeight="1">
      <c r="B51" s="10"/>
      <c r="C51" s="10"/>
      <c r="D51" s="10"/>
      <c r="E51" s="10"/>
      <c r="F51" s="9"/>
      <c r="G51" s="9"/>
      <c r="H51" s="80" t="str">
        <f t="shared" si="0"/>
        <v/>
      </c>
      <c r="I51" s="88" t="str">
        <f t="shared" si="1"/>
        <v/>
      </c>
      <c r="J51" s="134" t="b">
        <f t="shared" si="2"/>
        <v>1</v>
      </c>
      <c r="K51" s="89" t="b">
        <f t="shared" si="13"/>
        <v>0</v>
      </c>
      <c r="L51" s="81" t="str">
        <f t="shared" si="3"/>
        <v/>
      </c>
      <c r="M51" s="82" t="str">
        <f t="shared" si="4"/>
        <v/>
      </c>
      <c r="N51" s="82" t="str">
        <f t="shared" si="5"/>
        <v/>
      </c>
      <c r="O51" s="82" t="str">
        <f t="shared" si="6"/>
        <v/>
      </c>
      <c r="P51" s="138" t="str">
        <f t="shared" si="7"/>
        <v/>
      </c>
      <c r="Q51" s="139" t="str">
        <f t="shared" si="8"/>
        <v/>
      </c>
      <c r="R51" s="139" t="str">
        <f t="shared" si="14"/>
        <v/>
      </c>
      <c r="S51" s="139" t="str">
        <f t="shared" si="9"/>
        <v/>
      </c>
      <c r="T51" s="141" t="str">
        <f t="shared" si="15"/>
        <v/>
      </c>
      <c r="U51" s="142" t="str">
        <f t="shared" si="10"/>
        <v/>
      </c>
      <c r="V51" s="94"/>
      <c r="W51" s="142" t="str">
        <f t="shared" si="11"/>
        <v/>
      </c>
      <c r="X51" s="142" t="str">
        <f t="shared" si="17"/>
        <v/>
      </c>
      <c r="Y51" s="136" t="str">
        <f t="shared" si="12"/>
        <v/>
      </c>
      <c r="Z51" s="136" t="str">
        <f>HLOOKUP($Z$37,$Q$37:$X$51,15,FALSE)</f>
        <v/>
      </c>
      <c r="AA51" s="136" t="str">
        <f>HLOOKUP($AA$37,$Q$37:$X$51,15,FALSE)</f>
        <v/>
      </c>
      <c r="AB51" s="94"/>
      <c r="AC51" s="94"/>
      <c r="AD51" s="94"/>
      <c r="AE51" s="94"/>
      <c r="AF51" s="94"/>
      <c r="AG51" s="94"/>
      <c r="AH51" s="94"/>
      <c r="AI51" s="112"/>
      <c r="AJ51" s="112"/>
      <c r="AK51" s="112"/>
      <c r="AL51" s="112"/>
      <c r="AM51" s="112"/>
      <c r="AN51" s="112"/>
      <c r="AO51" s="112"/>
      <c r="AP51" s="112"/>
      <c r="AQ51" s="112"/>
      <c r="AR51" s="112"/>
      <c r="AS51" s="112"/>
      <c r="AT51" s="112"/>
      <c r="AU51" s="112"/>
    </row>
    <row r="52" spans="2:47" s="31" customFormat="1" ht="30" customHeight="1">
      <c r="I52" s="87"/>
      <c r="J52" s="87"/>
      <c r="K52" s="88"/>
      <c r="L52" s="89"/>
      <c r="M52" s="90"/>
      <c r="N52" s="91"/>
      <c r="O52" s="91"/>
      <c r="P52" s="138"/>
      <c r="Q52" s="94"/>
      <c r="R52" s="143"/>
      <c r="S52" s="141"/>
      <c r="T52" s="141"/>
      <c r="U52" s="142"/>
      <c r="V52" s="94"/>
      <c r="W52" s="94"/>
      <c r="X52" s="142"/>
      <c r="Y52" s="94"/>
      <c r="Z52" s="94"/>
      <c r="AA52" s="94"/>
      <c r="AB52" s="94"/>
      <c r="AC52" s="94"/>
      <c r="AD52" s="94"/>
      <c r="AE52" s="94"/>
      <c r="AF52" s="94"/>
      <c r="AG52" s="94"/>
      <c r="AH52" s="94"/>
      <c r="AI52" s="112"/>
      <c r="AJ52" s="112"/>
      <c r="AK52" s="112"/>
      <c r="AL52" s="112"/>
      <c r="AM52" s="112"/>
      <c r="AN52" s="112"/>
      <c r="AO52" s="112"/>
      <c r="AP52" s="112"/>
      <c r="AQ52" s="112"/>
      <c r="AR52" s="112"/>
      <c r="AS52" s="112"/>
      <c r="AT52" s="112"/>
      <c r="AU52" s="112"/>
    </row>
    <row r="53" spans="2:47" s="31" customFormat="1" ht="14.25" customHeight="1">
      <c r="I53" s="87"/>
      <c r="J53" s="87"/>
      <c r="K53" s="88"/>
      <c r="L53" s="89"/>
      <c r="M53" s="90"/>
      <c r="N53" s="91"/>
      <c r="O53" s="91"/>
      <c r="P53" s="113"/>
      <c r="Q53" s="112"/>
      <c r="R53" s="116"/>
      <c r="S53" s="114"/>
      <c r="T53" s="114"/>
      <c r="U53" s="115"/>
      <c r="V53" s="112"/>
      <c r="W53" s="112"/>
      <c r="X53" s="112"/>
      <c r="Y53" s="112"/>
      <c r="Z53" s="112"/>
      <c r="AA53" s="112"/>
      <c r="AB53" s="112"/>
      <c r="AC53" s="112"/>
      <c r="AD53" s="112"/>
      <c r="AE53" s="112"/>
      <c r="AF53" s="112"/>
      <c r="AG53" s="112"/>
    </row>
    <row r="54" spans="2:47" s="31" customFormat="1" ht="102" customHeight="1">
      <c r="I54" s="87"/>
      <c r="J54" s="87"/>
      <c r="K54" s="88"/>
      <c r="L54" s="89"/>
      <c r="M54" s="90"/>
      <c r="N54" s="91"/>
      <c r="O54" s="91"/>
      <c r="P54" s="83"/>
      <c r="Q54" s="86"/>
      <c r="R54" s="92"/>
      <c r="S54" s="84"/>
      <c r="T54" s="84"/>
      <c r="U54" s="85"/>
      <c r="V54" s="86"/>
      <c r="W54" s="86"/>
      <c r="X54" s="86"/>
      <c r="Y54" s="86"/>
      <c r="Z54" s="93"/>
      <c r="AA54" s="93"/>
      <c r="AB54" s="93"/>
    </row>
    <row r="55" spans="2:47" s="31" customFormat="1" ht="406.2" customHeight="1">
      <c r="I55" s="87"/>
      <c r="J55" s="87"/>
      <c r="K55" s="88"/>
      <c r="L55" s="89"/>
      <c r="M55" s="90"/>
      <c r="N55" s="91"/>
      <c r="O55" s="91"/>
      <c r="P55" s="83"/>
      <c r="Q55" s="86"/>
      <c r="R55" s="92"/>
      <c r="S55" s="84"/>
      <c r="T55" s="84"/>
      <c r="U55" s="85"/>
      <c r="V55" s="86"/>
      <c r="W55" s="86"/>
      <c r="X55" s="86"/>
      <c r="Y55" s="86"/>
      <c r="Z55" s="93"/>
      <c r="AA55" s="93"/>
      <c r="AB55" s="93"/>
    </row>
    <row r="56" spans="2:47" s="31" customFormat="1" ht="14.25" customHeight="1">
      <c r="B56" s="94"/>
      <c r="C56" s="94"/>
      <c r="D56" s="94"/>
      <c r="E56" s="94"/>
      <c r="F56" s="94"/>
      <c r="G56" s="94"/>
      <c r="H56" s="94"/>
      <c r="I56" s="94"/>
      <c r="J56" s="94"/>
      <c r="Q56" s="95"/>
      <c r="R56" s="95"/>
      <c r="S56" s="96"/>
      <c r="T56" s="96"/>
      <c r="U56" s="97"/>
      <c r="V56" s="93"/>
      <c r="W56" s="93"/>
      <c r="X56" s="93"/>
      <c r="Y56" s="93"/>
      <c r="Z56" s="93"/>
      <c r="AA56" s="93"/>
      <c r="AB56" s="93"/>
    </row>
    <row r="57" spans="2:47" s="31" customFormat="1" ht="21" customHeight="1">
      <c r="Q57" s="95"/>
      <c r="R57" s="95"/>
      <c r="S57" s="96"/>
      <c r="T57" s="96"/>
      <c r="U57" s="97"/>
      <c r="V57" s="93"/>
      <c r="W57" s="93"/>
      <c r="X57" s="93"/>
      <c r="Y57" s="93"/>
      <c r="Z57" s="93"/>
      <c r="AA57" s="93"/>
      <c r="AB57" s="93"/>
    </row>
    <row r="58" spans="2:47" s="98" customFormat="1" ht="62.25" customHeight="1"/>
    <row r="59" spans="2:47" s="99" customFormat="1" ht="51.6">
      <c r="B59" s="100"/>
    </row>
    <row r="60" spans="2:47" s="99" customFormat="1" ht="21">
      <c r="B60" s="101"/>
    </row>
    <row r="61" spans="2:47" s="99" customFormat="1"/>
    <row r="62" spans="2:47" s="99" customFormat="1">
      <c r="O62" s="102"/>
    </row>
    <row r="63" spans="2:47" s="99" customFormat="1"/>
    <row r="64" spans="2:47" s="99" customFormat="1"/>
    <row r="65" s="99" customFormat="1"/>
    <row r="66" s="99" customFormat="1"/>
    <row r="67" s="99" customFormat="1"/>
    <row r="68" s="99" customFormat="1"/>
    <row r="69" s="99" customFormat="1"/>
    <row r="70" s="99" customFormat="1"/>
    <row r="71" s="99" customFormat="1"/>
    <row r="72" s="99" customFormat="1"/>
    <row r="73" s="99" customFormat="1"/>
    <row r="74" s="99" customFormat="1"/>
    <row r="75" s="99" customFormat="1"/>
    <row r="76" s="99" customFormat="1"/>
    <row r="77" s="99" customFormat="1"/>
    <row r="78" s="98" customFormat="1"/>
    <row r="79" s="98" customFormat="1"/>
    <row r="80" s="98" customFormat="1"/>
    <row r="81" s="98" customFormat="1"/>
    <row r="82" s="98" customFormat="1"/>
    <row r="83" s="98" customFormat="1"/>
    <row r="84" s="98" customFormat="1"/>
    <row r="85" s="98" customFormat="1"/>
    <row r="86" s="98" customFormat="1"/>
    <row r="87" s="98" customFormat="1"/>
    <row r="88" s="98" customFormat="1"/>
    <row r="89" s="98" customFormat="1"/>
    <row r="90" s="98" customFormat="1"/>
    <row r="91" s="98" customFormat="1"/>
    <row r="92" s="98" customFormat="1"/>
    <row r="93" s="98" customFormat="1"/>
    <row r="94" s="98" customFormat="1"/>
    <row r="95" s="98" customFormat="1" ht="98.25" customHeight="1"/>
    <row r="96" s="98" customFormat="1"/>
    <row r="97" spans="2:2" s="98" customFormat="1"/>
    <row r="98" spans="2:2" s="98" customFormat="1"/>
    <row r="99" spans="2:2" s="98" customFormat="1"/>
    <row r="100" spans="2:2" s="98" customFormat="1"/>
    <row r="101" spans="2:2" s="98" customFormat="1"/>
    <row r="102" spans="2:2" s="98" customFormat="1" ht="67.2" customHeight="1"/>
    <row r="103" spans="2:2" s="98" customFormat="1"/>
    <row r="104" spans="2:2" s="98" customFormat="1"/>
    <row r="105" spans="2:2" s="98" customFormat="1" ht="26.25" customHeight="1"/>
    <row r="106" spans="2:2" s="98" customFormat="1"/>
    <row r="107" spans="2:2" s="98" customFormat="1">
      <c r="B107" s="103"/>
    </row>
    <row r="108" spans="2:2" s="98" customFormat="1" ht="34.200000000000003" customHeight="1">
      <c r="B108" s="8" t="s">
        <v>166</v>
      </c>
    </row>
    <row r="109" spans="2:2" s="98" customFormat="1"/>
    <row r="110" spans="2:2" s="98" customFormat="1"/>
    <row r="111" spans="2:2" s="98" customFormat="1"/>
    <row r="112" spans="2:2" s="98" customFormat="1"/>
    <row r="113" s="98" customFormat="1"/>
    <row r="114" s="98" customFormat="1"/>
    <row r="115" s="98" customFormat="1"/>
    <row r="116" s="98" customFormat="1"/>
    <row r="117" s="98" customFormat="1"/>
    <row r="118" s="98" customFormat="1"/>
    <row r="119" s="98" customFormat="1"/>
    <row r="120" s="98" customFormat="1"/>
    <row r="121" s="98" customFormat="1"/>
    <row r="122" s="98" customFormat="1"/>
    <row r="123" s="98" customFormat="1"/>
    <row r="124" s="98" customFormat="1"/>
    <row r="125" s="98" customFormat="1"/>
    <row r="126" s="98" customFormat="1"/>
    <row r="127" s="98" customFormat="1"/>
    <row r="128" s="98" customFormat="1"/>
    <row r="129" spans="2:114" s="98" customFormat="1"/>
    <row r="130" spans="2:114" s="98" customFormat="1"/>
    <row r="131" spans="2:114" s="98" customFormat="1"/>
    <row r="132" spans="2:114" s="98" customFormat="1"/>
    <row r="133" spans="2:114" s="98" customFormat="1"/>
    <row r="134" spans="2:114" s="98" customFormat="1"/>
    <row r="135" spans="2:114" s="98" customFormat="1"/>
    <row r="136" spans="2:114" s="98" customFormat="1"/>
    <row r="137" spans="2:114" s="98" customFormat="1"/>
    <row r="138" spans="2:114" s="98" customFormat="1"/>
    <row r="139" spans="2:114" s="98" customFormat="1"/>
    <row r="140" spans="2:114" s="98" customFormat="1"/>
    <row r="141" spans="2:114" s="98" customFormat="1"/>
    <row r="142" spans="2:114" s="98" customFormat="1" ht="240" customHeight="1">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c r="AD142" s="99"/>
      <c r="AE142" s="99"/>
      <c r="AF142" s="99"/>
      <c r="AG142" s="99"/>
      <c r="AH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c r="DE142" s="99"/>
      <c r="DF142" s="99"/>
      <c r="DG142" s="99"/>
      <c r="DH142" s="99"/>
      <c r="DI142" s="99"/>
      <c r="DJ142" s="99"/>
    </row>
    <row r="143" spans="2:114" s="98" customFormat="1" ht="17.25" customHeight="1">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c r="AD143" s="99"/>
      <c r="AE143" s="99"/>
      <c r="AF143" s="99"/>
      <c r="AG143" s="99"/>
      <c r="AH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c r="DE143" s="99"/>
      <c r="DF143" s="99"/>
      <c r="DG143" s="99"/>
      <c r="DH143" s="99"/>
      <c r="DI143" s="99"/>
      <c r="DJ143" s="99"/>
    </row>
    <row r="144" spans="2:114" s="98" customFormat="1" ht="40.200000000000003" customHeight="1">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99"/>
      <c r="DE144" s="99"/>
      <c r="DF144" s="99"/>
      <c r="DG144" s="99"/>
      <c r="DH144" s="99"/>
      <c r="DI144" s="99"/>
      <c r="DJ144" s="99"/>
    </row>
    <row r="145" spans="2:7" s="98" customFormat="1" ht="21">
      <c r="B145" s="50" t="s">
        <v>25</v>
      </c>
      <c r="C145" s="43"/>
      <c r="D145" s="43"/>
      <c r="E145" s="43"/>
      <c r="F145" s="43"/>
    </row>
    <row r="146" spans="2:7" s="98" customFormat="1" ht="25.8">
      <c r="B146" s="125" t="s">
        <v>109</v>
      </c>
      <c r="C146" s="125" t="s">
        <v>111</v>
      </c>
      <c r="D146" s="127" t="s">
        <v>26</v>
      </c>
      <c r="E146" s="128"/>
      <c r="F146" s="127" t="s">
        <v>115</v>
      </c>
      <c r="G146" s="128"/>
    </row>
    <row r="147" spans="2:7" s="98" customFormat="1" ht="25.8">
      <c r="B147" s="126"/>
      <c r="C147" s="126"/>
      <c r="D147" s="104" t="s">
        <v>112</v>
      </c>
      <c r="E147" s="104" t="s">
        <v>114</v>
      </c>
      <c r="F147" s="104" t="s">
        <v>27</v>
      </c>
      <c r="G147" s="104" t="s">
        <v>28</v>
      </c>
    </row>
    <row r="148" spans="2:7" s="98" customFormat="1" ht="25.8">
      <c r="B148" s="105" t="str">
        <f>P38</f>
        <v/>
      </c>
      <c r="C148" s="106" t="str">
        <f>IF(K38,D38,"")</f>
        <v/>
      </c>
      <c r="D148" s="106" t="str">
        <f>IF(K38,L38,"")</f>
        <v/>
      </c>
      <c r="E148" s="106" t="str">
        <f>IF(K38,Q38,"")</f>
        <v/>
      </c>
      <c r="F148" s="106" t="str">
        <f>IF(K38,N38,"")</f>
        <v/>
      </c>
      <c r="G148" s="106" t="str">
        <f>IF(K38,S38,"")</f>
        <v/>
      </c>
    </row>
    <row r="149" spans="2:7" s="98" customFormat="1" ht="25.8">
      <c r="B149" s="105" t="str">
        <f t="shared" ref="B149:B161" si="18">P39</f>
        <v/>
      </c>
      <c r="C149" s="106" t="str">
        <f t="shared" ref="C149:C161" si="19">IF(K39,D39,"")</f>
        <v/>
      </c>
      <c r="D149" s="106" t="str">
        <f t="shared" ref="D149:D161" si="20">IF(K39,L39,"")</f>
        <v/>
      </c>
      <c r="E149" s="106" t="str">
        <f t="shared" ref="E149:E161" si="21">IF(K39,Q39,"")</f>
        <v/>
      </c>
      <c r="F149" s="106" t="str">
        <f t="shared" ref="F149:F161" si="22">IF(K39,N39,"")</f>
        <v/>
      </c>
      <c r="G149" s="106" t="str">
        <f t="shared" ref="G149:G161" si="23">IF(K39,S39,"")</f>
        <v/>
      </c>
    </row>
    <row r="150" spans="2:7" s="98" customFormat="1" ht="25.8">
      <c r="B150" s="105" t="str">
        <f t="shared" si="18"/>
        <v/>
      </c>
      <c r="C150" s="106" t="str">
        <f t="shared" si="19"/>
        <v/>
      </c>
      <c r="D150" s="106" t="str">
        <f t="shared" si="20"/>
        <v/>
      </c>
      <c r="E150" s="106" t="str">
        <f t="shared" si="21"/>
        <v/>
      </c>
      <c r="F150" s="106" t="str">
        <f t="shared" si="22"/>
        <v/>
      </c>
      <c r="G150" s="106" t="str">
        <f t="shared" si="23"/>
        <v/>
      </c>
    </row>
    <row r="151" spans="2:7" s="98" customFormat="1" ht="25.8">
      <c r="B151" s="105" t="str">
        <f t="shared" si="18"/>
        <v/>
      </c>
      <c r="C151" s="106" t="str">
        <f t="shared" si="19"/>
        <v/>
      </c>
      <c r="D151" s="106" t="str">
        <f t="shared" si="20"/>
        <v/>
      </c>
      <c r="E151" s="106" t="str">
        <f t="shared" si="21"/>
        <v/>
      </c>
      <c r="F151" s="106" t="str">
        <f t="shared" si="22"/>
        <v/>
      </c>
      <c r="G151" s="106" t="str">
        <f t="shared" si="23"/>
        <v/>
      </c>
    </row>
    <row r="152" spans="2:7" s="98" customFormat="1" ht="25.8">
      <c r="B152" s="105" t="str">
        <f t="shared" si="18"/>
        <v/>
      </c>
      <c r="C152" s="106" t="str">
        <f t="shared" si="19"/>
        <v/>
      </c>
      <c r="D152" s="106" t="str">
        <f t="shared" si="20"/>
        <v/>
      </c>
      <c r="E152" s="106" t="str">
        <f t="shared" si="21"/>
        <v/>
      </c>
      <c r="F152" s="106" t="str">
        <f t="shared" si="22"/>
        <v/>
      </c>
      <c r="G152" s="106" t="str">
        <f t="shared" si="23"/>
        <v/>
      </c>
    </row>
    <row r="153" spans="2:7" s="98" customFormat="1" ht="25.8">
      <c r="B153" s="105" t="str">
        <f t="shared" si="18"/>
        <v/>
      </c>
      <c r="C153" s="106" t="str">
        <f t="shared" si="19"/>
        <v/>
      </c>
      <c r="D153" s="106" t="str">
        <f t="shared" si="20"/>
        <v/>
      </c>
      <c r="E153" s="106" t="str">
        <f t="shared" si="21"/>
        <v/>
      </c>
      <c r="F153" s="106" t="str">
        <f t="shared" si="22"/>
        <v/>
      </c>
      <c r="G153" s="106" t="str">
        <f t="shared" si="23"/>
        <v/>
      </c>
    </row>
    <row r="154" spans="2:7" s="98" customFormat="1" ht="25.8">
      <c r="B154" s="105" t="str">
        <f t="shared" si="18"/>
        <v/>
      </c>
      <c r="C154" s="106" t="str">
        <f t="shared" si="19"/>
        <v/>
      </c>
      <c r="D154" s="106" t="str">
        <f t="shared" si="20"/>
        <v/>
      </c>
      <c r="E154" s="106" t="str">
        <f t="shared" si="21"/>
        <v/>
      </c>
      <c r="F154" s="106" t="str">
        <f t="shared" si="22"/>
        <v/>
      </c>
      <c r="G154" s="106" t="str">
        <f t="shared" si="23"/>
        <v/>
      </c>
    </row>
    <row r="155" spans="2:7" s="98" customFormat="1" ht="25.8">
      <c r="B155" s="105" t="str">
        <f t="shared" si="18"/>
        <v/>
      </c>
      <c r="C155" s="106" t="str">
        <f t="shared" si="19"/>
        <v/>
      </c>
      <c r="D155" s="106" t="str">
        <f t="shared" si="20"/>
        <v/>
      </c>
      <c r="E155" s="106" t="str">
        <f t="shared" si="21"/>
        <v/>
      </c>
      <c r="F155" s="106" t="str">
        <f t="shared" si="22"/>
        <v/>
      </c>
      <c r="G155" s="106" t="str">
        <f t="shared" si="23"/>
        <v/>
      </c>
    </row>
    <row r="156" spans="2:7" s="98" customFormat="1" ht="25.8">
      <c r="B156" s="105" t="str">
        <f t="shared" si="18"/>
        <v/>
      </c>
      <c r="C156" s="106" t="str">
        <f t="shared" si="19"/>
        <v/>
      </c>
      <c r="D156" s="106" t="str">
        <f t="shared" si="20"/>
        <v/>
      </c>
      <c r="E156" s="106" t="str">
        <f t="shared" si="21"/>
        <v/>
      </c>
      <c r="F156" s="106" t="str">
        <f t="shared" si="22"/>
        <v/>
      </c>
      <c r="G156" s="106" t="str">
        <f t="shared" si="23"/>
        <v/>
      </c>
    </row>
    <row r="157" spans="2:7" s="98" customFormat="1" ht="25.8">
      <c r="B157" s="105" t="str">
        <f t="shared" si="18"/>
        <v/>
      </c>
      <c r="C157" s="106" t="str">
        <f t="shared" si="19"/>
        <v/>
      </c>
      <c r="D157" s="106" t="str">
        <f t="shared" si="20"/>
        <v/>
      </c>
      <c r="E157" s="106" t="str">
        <f t="shared" si="21"/>
        <v/>
      </c>
      <c r="F157" s="106" t="str">
        <f t="shared" si="22"/>
        <v/>
      </c>
      <c r="G157" s="106" t="str">
        <f t="shared" si="23"/>
        <v/>
      </c>
    </row>
    <row r="158" spans="2:7" s="98" customFormat="1" ht="25.8">
      <c r="B158" s="105" t="str">
        <f t="shared" si="18"/>
        <v/>
      </c>
      <c r="C158" s="106" t="str">
        <f t="shared" si="19"/>
        <v/>
      </c>
      <c r="D158" s="106" t="str">
        <f t="shared" si="20"/>
        <v/>
      </c>
      <c r="E158" s="106" t="str">
        <f t="shared" si="21"/>
        <v/>
      </c>
      <c r="F158" s="106" t="str">
        <f t="shared" si="22"/>
        <v/>
      </c>
      <c r="G158" s="106" t="str">
        <f t="shared" si="23"/>
        <v/>
      </c>
    </row>
    <row r="159" spans="2:7" s="98" customFormat="1" ht="25.8">
      <c r="B159" s="105" t="str">
        <f t="shared" si="18"/>
        <v/>
      </c>
      <c r="C159" s="106" t="str">
        <f t="shared" si="19"/>
        <v/>
      </c>
      <c r="D159" s="106" t="str">
        <f t="shared" si="20"/>
        <v/>
      </c>
      <c r="E159" s="106" t="str">
        <f t="shared" si="21"/>
        <v/>
      </c>
      <c r="F159" s="106" t="str">
        <f t="shared" si="22"/>
        <v/>
      </c>
      <c r="G159" s="106" t="str">
        <f t="shared" si="23"/>
        <v/>
      </c>
    </row>
    <row r="160" spans="2:7" s="98" customFormat="1" ht="25.8">
      <c r="B160" s="105" t="str">
        <f t="shared" si="18"/>
        <v/>
      </c>
      <c r="C160" s="106" t="str">
        <f t="shared" si="19"/>
        <v/>
      </c>
      <c r="D160" s="106" t="str">
        <f t="shared" si="20"/>
        <v/>
      </c>
      <c r="E160" s="106" t="str">
        <f t="shared" si="21"/>
        <v/>
      </c>
      <c r="F160" s="106" t="str">
        <f t="shared" si="22"/>
        <v/>
      </c>
      <c r="G160" s="106" t="str">
        <f t="shared" si="23"/>
        <v/>
      </c>
    </row>
    <row r="161" spans="1:11" s="98" customFormat="1" ht="25.8">
      <c r="B161" s="105" t="str">
        <f t="shared" si="18"/>
        <v/>
      </c>
      <c r="C161" s="106" t="str">
        <f t="shared" si="19"/>
        <v/>
      </c>
      <c r="D161" s="106" t="str">
        <f t="shared" si="20"/>
        <v/>
      </c>
      <c r="E161" s="106" t="str">
        <f t="shared" si="21"/>
        <v/>
      </c>
      <c r="F161" s="106" t="str">
        <f t="shared" si="22"/>
        <v/>
      </c>
      <c r="G161" s="106" t="str">
        <f t="shared" si="23"/>
        <v/>
      </c>
    </row>
    <row r="162" spans="1:11" s="98" customFormat="1">
      <c r="B162" s="99"/>
      <c r="C162" s="99"/>
      <c r="D162" s="99"/>
      <c r="E162" s="99"/>
      <c r="F162" s="99"/>
      <c r="G162" s="99"/>
      <c r="H162" s="99"/>
    </row>
    <row r="163" spans="1:11" s="98" customFormat="1">
      <c r="B163" s="99"/>
      <c r="C163" s="99"/>
      <c r="D163" s="99"/>
      <c r="E163" s="99"/>
      <c r="F163" s="99"/>
      <c r="G163" s="99"/>
      <c r="H163" s="99"/>
    </row>
    <row r="164" spans="1:11" s="98" customFormat="1">
      <c r="B164" s="99"/>
      <c r="C164" s="99"/>
      <c r="D164" s="99"/>
      <c r="E164" s="99"/>
      <c r="F164" s="99"/>
      <c r="G164" s="99"/>
      <c r="H164" s="99"/>
    </row>
    <row r="165" spans="1:11" s="98" customFormat="1">
      <c r="B165" s="99"/>
      <c r="C165" s="99"/>
      <c r="D165" s="99"/>
      <c r="E165" s="99"/>
      <c r="F165" s="99"/>
      <c r="G165" s="99"/>
      <c r="H165" s="99"/>
    </row>
    <row r="166" spans="1:11" s="98" customFormat="1">
      <c r="A166" s="144"/>
      <c r="B166" s="144"/>
      <c r="C166" s="144"/>
      <c r="D166" s="144"/>
      <c r="E166" s="144"/>
      <c r="F166" s="144"/>
      <c r="G166" s="144"/>
      <c r="H166" s="99"/>
    </row>
    <row r="167" spans="1:11" s="98" customFormat="1">
      <c r="A167" s="144"/>
      <c r="B167" s="144"/>
      <c r="C167" s="144"/>
      <c r="D167" s="144"/>
      <c r="E167" s="144"/>
      <c r="F167" s="144"/>
      <c r="G167" s="144"/>
      <c r="H167" s="99"/>
    </row>
    <row r="168" spans="1:11" s="98" customFormat="1">
      <c r="A168" s="144"/>
      <c r="B168" s="144"/>
      <c r="C168" s="144"/>
      <c r="D168" s="144"/>
      <c r="E168" s="144"/>
      <c r="F168" s="144"/>
      <c r="G168" s="144"/>
      <c r="H168" s="99"/>
    </row>
    <row r="169" spans="1:11" s="98" customFormat="1">
      <c r="A169" s="144"/>
      <c r="B169" s="144"/>
      <c r="C169" s="144"/>
      <c r="D169" s="144"/>
      <c r="E169" s="144"/>
      <c r="F169" s="144"/>
      <c r="G169" s="144"/>
      <c r="H169" s="99"/>
    </row>
    <row r="170" spans="1:11" s="98" customFormat="1">
      <c r="A170" s="144"/>
      <c r="B170" s="144"/>
      <c r="C170" s="144"/>
      <c r="D170" s="144"/>
      <c r="E170" s="144"/>
      <c r="F170" s="144"/>
      <c r="G170" s="144"/>
      <c r="H170" s="99"/>
    </row>
    <row r="171" spans="1:11" s="98" customFormat="1">
      <c r="A171" s="144"/>
      <c r="B171" s="144"/>
      <c r="C171" s="144"/>
      <c r="D171" s="144"/>
      <c r="E171" s="144"/>
      <c r="F171" s="144"/>
      <c r="G171" s="144"/>
      <c r="H171" s="99"/>
    </row>
    <row r="172" spans="1:11" s="98" customFormat="1">
      <c r="A172" s="144"/>
      <c r="B172" s="144"/>
      <c r="C172" s="144"/>
      <c r="D172" s="144"/>
      <c r="E172" s="144"/>
      <c r="F172" s="144"/>
      <c r="G172" s="144"/>
      <c r="H172" s="99"/>
    </row>
    <row r="173" spans="1:11" s="98" customFormat="1">
      <c r="A173" s="144"/>
      <c r="B173" s="144"/>
      <c r="C173" s="144"/>
      <c r="D173" s="144"/>
      <c r="E173" s="144"/>
      <c r="F173" s="144"/>
      <c r="G173" s="144"/>
      <c r="H173" s="99"/>
      <c r="I173" s="107"/>
      <c r="J173" s="107"/>
      <c r="K173" s="107"/>
    </row>
    <row r="174" spans="1:11" s="98" customFormat="1">
      <c r="A174" s="144"/>
      <c r="B174" s="144" t="s">
        <v>180</v>
      </c>
      <c r="C174" s="144"/>
      <c r="D174" s="144"/>
      <c r="E174" s="144"/>
      <c r="F174" s="144"/>
      <c r="G174" s="144"/>
      <c r="H174" s="99"/>
      <c r="I174" s="107"/>
      <c r="J174" s="107"/>
      <c r="K174" s="107"/>
    </row>
    <row r="175" spans="1:11" s="98" customFormat="1">
      <c r="A175" s="144"/>
      <c r="B175" s="144"/>
      <c r="C175" s="144"/>
      <c r="D175" s="144"/>
      <c r="E175" s="144"/>
      <c r="F175" s="144"/>
      <c r="G175" s="144"/>
      <c r="H175" s="99"/>
      <c r="I175" s="107"/>
      <c r="J175" s="107"/>
      <c r="K175" s="107"/>
    </row>
    <row r="176" spans="1:11" s="98" customFormat="1" ht="18">
      <c r="A176" s="144"/>
      <c r="B176" s="145" t="s">
        <v>181</v>
      </c>
      <c r="C176" s="146">
        <f>SUM(Q36:Q57)-SUM(M36:M57)</f>
        <v>0</v>
      </c>
      <c r="D176" s="147" t="s">
        <v>182</v>
      </c>
      <c r="E176" s="144"/>
      <c r="F176" s="144"/>
      <c r="G176" s="144"/>
      <c r="H176" s="99"/>
      <c r="I176" s="107"/>
      <c r="J176" s="107"/>
      <c r="K176" s="107"/>
    </row>
    <row r="177" spans="1:21" s="98" customFormat="1" ht="18">
      <c r="A177" s="144"/>
      <c r="B177" s="145" t="s">
        <v>183</v>
      </c>
      <c r="C177" s="148">
        <f>C176/0.27089717</f>
        <v>0</v>
      </c>
      <c r="D177" s="147" t="s">
        <v>184</v>
      </c>
      <c r="E177" s="146">
        <f>C177/700</f>
        <v>0</v>
      </c>
      <c r="F177" s="147" t="s">
        <v>185</v>
      </c>
      <c r="G177" s="144"/>
      <c r="H177" s="99"/>
      <c r="I177" s="107"/>
      <c r="J177" s="107"/>
      <c r="K177" s="107"/>
    </row>
    <row r="178" spans="1:21" s="98" customFormat="1" ht="18">
      <c r="A178" s="144"/>
      <c r="B178" s="145"/>
      <c r="C178" s="146"/>
      <c r="D178" s="147"/>
      <c r="E178" s="146"/>
      <c r="F178" s="147"/>
      <c r="G178" s="144"/>
      <c r="H178" s="99"/>
      <c r="I178" s="107"/>
      <c r="J178" s="107"/>
      <c r="K178" s="107"/>
    </row>
    <row r="179" spans="1:21" s="98" customFormat="1" ht="18">
      <c r="A179" s="144"/>
      <c r="B179" s="145" t="s">
        <v>186</v>
      </c>
      <c r="C179" s="146">
        <f>SUM(S36:S57)-SUM(O36:O57)</f>
        <v>0</v>
      </c>
      <c r="D179" s="147" t="s">
        <v>187</v>
      </c>
      <c r="E179" s="144"/>
      <c r="F179" s="144"/>
      <c r="G179" s="144"/>
      <c r="H179" s="99"/>
      <c r="I179" s="107"/>
      <c r="J179" s="107"/>
      <c r="K179" s="107"/>
    </row>
    <row r="180" spans="1:21" s="98" customFormat="1">
      <c r="A180" s="144"/>
      <c r="B180" s="144"/>
      <c r="C180" s="144"/>
      <c r="D180" s="144"/>
      <c r="E180" s="144"/>
      <c r="F180" s="144"/>
      <c r="G180" s="144"/>
      <c r="H180" s="99"/>
      <c r="I180" s="107"/>
      <c r="J180" s="107"/>
      <c r="K180" s="107"/>
    </row>
    <row r="181" spans="1:21" s="98" customFormat="1" ht="21">
      <c r="A181" s="144"/>
      <c r="B181" s="149" t="s">
        <v>188</v>
      </c>
      <c r="C181" s="144"/>
      <c r="D181" s="144"/>
      <c r="E181" s="144"/>
      <c r="F181" s="144"/>
      <c r="G181" s="144"/>
      <c r="H181" s="99"/>
      <c r="I181" s="107"/>
      <c r="J181" s="107"/>
      <c r="K181" s="107"/>
    </row>
    <row r="182" spans="1:21" s="98" customFormat="1">
      <c r="A182" s="144"/>
      <c r="B182" s="144"/>
      <c r="C182" s="144"/>
      <c r="D182" s="144"/>
      <c r="E182" s="144"/>
      <c r="F182" s="144"/>
      <c r="G182" s="144"/>
      <c r="H182" s="99"/>
      <c r="I182" s="107"/>
      <c r="J182" s="107"/>
      <c r="K182" s="107"/>
    </row>
    <row r="183" spans="1:21" s="98" customFormat="1" ht="18">
      <c r="A183" s="144"/>
      <c r="B183" s="144"/>
      <c r="C183" s="146">
        <f>SUM(R36:R57)-SUM(N36:N57)</f>
        <v>0</v>
      </c>
      <c r="D183" s="147" t="s">
        <v>189</v>
      </c>
      <c r="E183" s="146">
        <f>SUM(T36:T57)-SUM(P36:P57)</f>
        <v>0</v>
      </c>
      <c r="F183" s="147" t="s">
        <v>190</v>
      </c>
      <c r="G183" s="144"/>
      <c r="H183" s="99"/>
      <c r="I183" s="107"/>
      <c r="J183" s="107"/>
      <c r="K183" s="107"/>
    </row>
    <row r="184" spans="1:21" s="98" customFormat="1">
      <c r="B184" s="99"/>
      <c r="C184" s="99"/>
      <c r="D184" s="99"/>
      <c r="E184" s="99"/>
      <c r="F184" s="99"/>
      <c r="G184" s="99"/>
      <c r="H184" s="99"/>
      <c r="I184" s="107"/>
      <c r="J184" s="107"/>
      <c r="K184" s="107"/>
    </row>
    <row r="185" spans="1:21" s="98" customFormat="1">
      <c r="B185" s="99"/>
      <c r="C185" s="99"/>
      <c r="D185" s="99"/>
      <c r="E185" s="99"/>
      <c r="F185" s="99"/>
      <c r="G185" s="99"/>
      <c r="H185" s="99"/>
    </row>
    <row r="186" spans="1:21" s="5" customFormat="1">
      <c r="B186" s="108"/>
      <c r="C186" s="108"/>
      <c r="D186" s="108"/>
      <c r="E186" s="108"/>
      <c r="F186" s="108"/>
      <c r="G186" s="108"/>
      <c r="H186" s="108"/>
    </row>
    <row r="187" spans="1:21" s="57" customFormat="1">
      <c r="A187" s="108"/>
      <c r="B187" s="108"/>
      <c r="C187" s="108"/>
      <c r="D187" s="108"/>
      <c r="E187" s="108"/>
      <c r="F187" s="108"/>
      <c r="G187" s="108"/>
      <c r="H187" s="108"/>
      <c r="Q187" s="109"/>
      <c r="R187" s="109"/>
      <c r="S187" s="110"/>
      <c r="T187" s="110"/>
      <c r="U187" s="111"/>
    </row>
    <row r="188" spans="1:21" s="57" customFormat="1" ht="21">
      <c r="A188" s="108"/>
      <c r="B188" s="150" t="s">
        <v>191</v>
      </c>
      <c r="H188" s="108"/>
      <c r="Q188" s="109"/>
      <c r="R188" s="109"/>
      <c r="S188" s="110"/>
      <c r="T188" s="110"/>
      <c r="U188" s="111"/>
    </row>
    <row r="189" spans="1:21" s="57" customFormat="1" ht="21">
      <c r="A189" s="108"/>
      <c r="B189" s="150"/>
      <c r="H189" s="108"/>
      <c r="Q189" s="109"/>
      <c r="R189" s="109"/>
      <c r="S189" s="110"/>
      <c r="T189" s="110"/>
      <c r="U189" s="111"/>
    </row>
    <row r="190" spans="1:21" s="57" customFormat="1" ht="18">
      <c r="A190" s="108"/>
      <c r="B190" s="151" t="s">
        <v>192</v>
      </c>
      <c r="C190" s="152" t="str">
        <f>TEXT(SUM(E148:E161)-SUM(D148:D161),"### ### ##0")&amp;" kg CO2-ekv*"</f>
        <v>0 kg CO2-ekv*</v>
      </c>
      <c r="D190" s="153" t="s">
        <v>193</v>
      </c>
      <c r="H190" s="108"/>
      <c r="Q190" s="109"/>
      <c r="R190" s="109"/>
      <c r="S190" s="110"/>
      <c r="T190" s="110"/>
      <c r="U190" s="111"/>
    </row>
    <row r="191" spans="1:21" s="57" customFormat="1" ht="18">
      <c r="A191" s="108"/>
      <c r="B191" s="151" t="s">
        <v>194</v>
      </c>
      <c r="C191" s="152">
        <f>(SUM(E148:E161)-SUM(D148:D161))/0.27089717</f>
        <v>0</v>
      </c>
      <c r="D191" s="153" t="s">
        <v>195</v>
      </c>
      <c r="E191" s="152" t="str">
        <f>ROUND(C191/700,0)&amp;" flyreiser"</f>
        <v>0 flyreiser</v>
      </c>
      <c r="F191" s="153" t="s">
        <v>196</v>
      </c>
      <c r="H191" s="108"/>
      <c r="Q191" s="109"/>
      <c r="R191" s="109"/>
      <c r="S191" s="110"/>
      <c r="T191" s="110"/>
      <c r="U191" s="111"/>
    </row>
    <row r="192" spans="1:21" s="57" customFormat="1" ht="18">
      <c r="A192" s="108"/>
      <c r="B192" s="151"/>
      <c r="C192" s="152"/>
      <c r="D192" s="153"/>
      <c r="E192" s="152"/>
      <c r="F192" s="153"/>
      <c r="H192" s="108"/>
      <c r="Q192" s="109"/>
      <c r="R192" s="109"/>
      <c r="S192" s="110"/>
      <c r="T192" s="110"/>
      <c r="U192" s="111"/>
    </row>
    <row r="193" spans="1:21" s="57" customFormat="1" ht="18">
      <c r="A193" s="108"/>
      <c r="B193" s="151" t="s">
        <v>197</v>
      </c>
      <c r="C193" s="152" t="str">
        <f>TEXT(ROUND(SUM(U38:U51)-SUM(N38:N51),0),"### ### ##0")&amp;" kg CO2-ekv*"</f>
        <v>0 kg CO2-ekv*</v>
      </c>
      <c r="D193" s="153" t="s">
        <v>198</v>
      </c>
      <c r="H193" s="108"/>
      <c r="Q193" s="109"/>
      <c r="R193" s="109"/>
      <c r="S193" s="110"/>
      <c r="T193" s="110"/>
      <c r="U193" s="111"/>
    </row>
    <row r="194" spans="1:21" s="57" customFormat="1">
      <c r="A194" s="108"/>
      <c r="H194" s="108"/>
      <c r="Q194" s="109"/>
      <c r="R194" s="109"/>
      <c r="S194" s="110"/>
      <c r="T194" s="110"/>
      <c r="U194" s="111"/>
    </row>
    <row r="195" spans="1:21" s="57" customFormat="1" ht="21">
      <c r="A195" s="108"/>
      <c r="B195" s="150" t="s">
        <v>199</v>
      </c>
      <c r="H195" s="108"/>
      <c r="Q195" s="109"/>
      <c r="R195" s="109"/>
      <c r="S195" s="110"/>
      <c r="T195" s="110"/>
      <c r="U195" s="111"/>
    </row>
    <row r="196" spans="1:21" s="57" customFormat="1">
      <c r="A196" s="108"/>
      <c r="H196" s="108"/>
      <c r="Q196" s="109"/>
      <c r="R196" s="109"/>
      <c r="S196" s="110"/>
      <c r="T196" s="110"/>
      <c r="U196" s="111"/>
    </row>
    <row r="197" spans="1:21" s="57" customFormat="1" ht="18">
      <c r="A197" s="108"/>
      <c r="C197" s="152" t="str">
        <f>TEXT(SUM(S38:S51)-SUM(T38:T51),"### ### ##0")&amp;" kr"</f>
        <v>0 kr</v>
      </c>
      <c r="D197" s="153" t="s">
        <v>200</v>
      </c>
      <c r="E197" s="152" t="str">
        <f>TEXT(SUM(W38:W51)-SUM(X38:X51),"### ### ##0")&amp;" kr"</f>
        <v>0 kr</v>
      </c>
      <c r="F197" s="153" t="s">
        <v>201</v>
      </c>
      <c r="H197" s="108"/>
      <c r="Q197" s="109"/>
      <c r="R197" s="109"/>
      <c r="S197" s="110"/>
      <c r="T197" s="110"/>
      <c r="U197" s="111"/>
    </row>
    <row r="198" spans="1:21" s="5" customFormat="1">
      <c r="A198" s="108"/>
      <c r="B198" s="57"/>
      <c r="C198" s="57"/>
      <c r="D198" s="57"/>
      <c r="E198" s="57"/>
      <c r="F198" s="57"/>
      <c r="G198" s="57"/>
      <c r="H198" s="108"/>
    </row>
    <row r="199" spans="1:21" s="5" customFormat="1">
      <c r="A199" s="108"/>
      <c r="B199" s="57"/>
      <c r="C199" s="57"/>
      <c r="D199" s="57"/>
      <c r="E199" s="57"/>
      <c r="F199" s="57"/>
      <c r="G199" s="57"/>
      <c r="H199" s="108"/>
    </row>
    <row r="200" spans="1:21" s="5" customFormat="1">
      <c r="A200" s="108"/>
      <c r="B200" s="57"/>
      <c r="C200" s="57"/>
      <c r="D200" s="57"/>
      <c r="E200" s="57"/>
      <c r="F200" s="57"/>
      <c r="G200" s="57"/>
      <c r="H200" s="108"/>
    </row>
    <row r="201" spans="1:21" s="5" customFormat="1">
      <c r="A201" s="108"/>
      <c r="B201" s="57"/>
      <c r="C201" s="57"/>
      <c r="D201" s="57"/>
      <c r="E201" s="57"/>
      <c r="F201" s="57"/>
      <c r="G201" s="57"/>
      <c r="H201" s="108"/>
    </row>
    <row r="202" spans="1:21" s="5" customFormat="1">
      <c r="A202" s="108"/>
      <c r="B202" s="57"/>
      <c r="C202" s="57"/>
      <c r="D202" s="57"/>
      <c r="E202" s="57"/>
      <c r="F202" s="57"/>
      <c r="G202" s="57"/>
      <c r="H202" s="108"/>
    </row>
    <row r="203" spans="1:21" s="5" customFormat="1">
      <c r="A203" s="108"/>
      <c r="B203" s="57"/>
      <c r="C203" s="57"/>
      <c r="D203" s="57"/>
      <c r="E203" s="57"/>
      <c r="F203" s="57"/>
      <c r="G203" s="57"/>
      <c r="H203" s="108"/>
    </row>
    <row r="204" spans="1:21" s="5" customFormat="1">
      <c r="A204" s="108"/>
      <c r="B204" s="57"/>
      <c r="C204" s="57"/>
      <c r="D204" s="57"/>
      <c r="E204" s="57"/>
      <c r="F204" s="57"/>
      <c r="G204" s="57"/>
      <c r="H204" s="108"/>
    </row>
    <row r="205" spans="1:21" s="5" customFormat="1">
      <c r="A205" s="108"/>
      <c r="B205" s="57"/>
      <c r="C205" s="57"/>
      <c r="D205" s="57"/>
      <c r="E205" s="57"/>
      <c r="F205" s="57"/>
      <c r="G205" s="57"/>
      <c r="H205" s="108"/>
    </row>
    <row r="206" spans="1:21" s="5" customFormat="1">
      <c r="A206" s="108"/>
      <c r="B206" s="108"/>
      <c r="C206" s="108"/>
      <c r="D206" s="108"/>
      <c r="E206" s="108"/>
      <c r="F206" s="108"/>
      <c r="G206" s="108"/>
      <c r="H206" s="108"/>
    </row>
    <row r="207" spans="1:21" s="5" customFormat="1">
      <c r="A207" s="108"/>
      <c r="B207" s="108"/>
      <c r="C207" s="108"/>
      <c r="D207" s="108"/>
      <c r="E207" s="108"/>
      <c r="F207" s="108"/>
      <c r="G207" s="108"/>
      <c r="H207" s="108"/>
    </row>
    <row r="208" spans="1:21" s="5" customFormat="1">
      <c r="A208" s="108"/>
      <c r="B208" s="108"/>
      <c r="C208" s="108"/>
      <c r="D208" s="108"/>
      <c r="E208" s="108"/>
      <c r="F208" s="108"/>
      <c r="G208" s="108"/>
      <c r="H208" s="108"/>
    </row>
    <row r="209" spans="1:8" s="5" customFormat="1">
      <c r="A209" s="108"/>
      <c r="B209" s="108"/>
      <c r="C209" s="108"/>
      <c r="D209" s="108"/>
      <c r="E209" s="108"/>
      <c r="F209" s="108"/>
      <c r="G209" s="108"/>
      <c r="H209" s="108"/>
    </row>
    <row r="210" spans="1:8" s="5" customFormat="1">
      <c r="A210" s="108"/>
      <c r="B210" s="108"/>
      <c r="C210" s="108"/>
      <c r="D210" s="108"/>
      <c r="E210" s="108"/>
      <c r="F210" s="108"/>
      <c r="G210" s="108"/>
      <c r="H210" s="108"/>
    </row>
    <row r="211" spans="1:8" s="5" customFormat="1">
      <c r="A211" s="108"/>
      <c r="B211" s="108"/>
      <c r="C211" s="108"/>
      <c r="D211" s="108"/>
      <c r="E211" s="108"/>
      <c r="F211" s="108"/>
      <c r="G211" s="108"/>
      <c r="H211" s="108"/>
    </row>
    <row r="212" spans="1:8" s="5" customFormat="1">
      <c r="B212" s="108"/>
      <c r="C212" s="108"/>
      <c r="D212" s="108"/>
      <c r="E212" s="108"/>
      <c r="F212" s="108"/>
      <c r="G212" s="108"/>
      <c r="H212" s="108"/>
    </row>
    <row r="213" spans="1:8" s="5" customFormat="1">
      <c r="B213" s="108"/>
      <c r="C213" s="108"/>
      <c r="D213" s="108"/>
      <c r="E213" s="108"/>
      <c r="F213" s="108"/>
      <c r="G213" s="108"/>
      <c r="H213" s="108"/>
    </row>
    <row r="214" spans="1:8" s="5" customFormat="1">
      <c r="B214" s="108"/>
      <c r="C214" s="108"/>
      <c r="D214" s="108"/>
      <c r="E214" s="108"/>
      <c r="F214" s="108"/>
      <c r="G214" s="108"/>
      <c r="H214" s="108"/>
    </row>
    <row r="215" spans="1:8" s="5" customFormat="1">
      <c r="B215" s="108"/>
      <c r="C215" s="108"/>
      <c r="D215" s="108"/>
      <c r="E215" s="108"/>
      <c r="F215" s="108"/>
      <c r="G215" s="108"/>
      <c r="H215" s="108"/>
    </row>
    <row r="216" spans="1:8" s="5" customFormat="1">
      <c r="B216" s="108"/>
      <c r="C216" s="108"/>
      <c r="D216" s="108"/>
      <c r="E216" s="108"/>
      <c r="F216" s="108"/>
      <c r="G216" s="108"/>
      <c r="H216" s="108"/>
    </row>
    <row r="217" spans="1:8" s="5" customFormat="1">
      <c r="B217" s="108"/>
      <c r="C217" s="108"/>
      <c r="D217" s="108"/>
      <c r="E217" s="108"/>
      <c r="F217" s="108"/>
      <c r="G217" s="108"/>
      <c r="H217" s="108"/>
    </row>
    <row r="218" spans="1:8" s="5" customFormat="1">
      <c r="B218" s="108"/>
      <c r="C218" s="108"/>
      <c r="D218" s="108"/>
      <c r="E218" s="108"/>
      <c r="F218" s="108"/>
      <c r="G218" s="108"/>
      <c r="H218" s="108"/>
    </row>
    <row r="219" spans="1:8" s="5" customFormat="1">
      <c r="B219" s="108"/>
      <c r="C219" s="108"/>
      <c r="D219" s="108"/>
      <c r="E219" s="108"/>
      <c r="F219" s="108"/>
      <c r="G219" s="108"/>
      <c r="H219" s="108"/>
    </row>
    <row r="220" spans="1:8" s="5" customFormat="1">
      <c r="B220" s="108"/>
      <c r="C220" s="108"/>
      <c r="D220" s="108"/>
      <c r="E220" s="108"/>
      <c r="F220" s="108"/>
      <c r="G220" s="108"/>
      <c r="H220" s="108"/>
    </row>
    <row r="221" spans="1:8" s="5" customFormat="1">
      <c r="B221" s="108"/>
      <c r="C221" s="108"/>
      <c r="D221" s="108"/>
      <c r="E221" s="108"/>
      <c r="F221" s="108"/>
      <c r="G221" s="108"/>
      <c r="H221" s="108"/>
    </row>
    <row r="222" spans="1:8" s="5" customFormat="1"/>
    <row r="223" spans="1:8" s="5" customFormat="1"/>
    <row r="224" spans="1:8" s="5" customFormat="1"/>
    <row r="225" s="5" customFormat="1"/>
    <row r="226" s="5" customFormat="1"/>
    <row r="227" s="5" customFormat="1"/>
    <row r="228" s="5" customFormat="1"/>
    <row r="229" s="5" customFormat="1"/>
    <row r="230" s="5" customFormat="1"/>
    <row r="231" s="5" customFormat="1"/>
    <row r="232" s="5" customFormat="1"/>
    <row r="233" s="5" customFormat="1"/>
    <row r="234" s="5" customFormat="1"/>
    <row r="235" s="5" customFormat="1"/>
    <row r="236" s="5" customFormat="1"/>
    <row r="237" s="5" customFormat="1"/>
    <row r="238" s="5" customFormat="1"/>
    <row r="239" s="5" customFormat="1"/>
    <row r="240" s="5" customFormat="1"/>
    <row r="241" s="5" customFormat="1"/>
    <row r="242" s="5" customFormat="1"/>
    <row r="243" s="5" customFormat="1"/>
    <row r="244" s="5" customFormat="1"/>
    <row r="245" s="5" customFormat="1"/>
    <row r="246" s="5" customFormat="1"/>
    <row r="247" s="5" customFormat="1"/>
    <row r="248" s="5" customFormat="1"/>
    <row r="249" s="5" customFormat="1"/>
    <row r="250" s="5" customFormat="1"/>
    <row r="251" s="5" customFormat="1"/>
    <row r="252" s="5" customFormat="1"/>
    <row r="253" s="5" customFormat="1"/>
    <row r="254" s="5" customFormat="1"/>
    <row r="255" s="5" customFormat="1"/>
    <row r="256" s="5" customFormat="1"/>
    <row r="257" s="5" customFormat="1"/>
    <row r="258" s="5" customFormat="1"/>
    <row r="259" s="5" customFormat="1"/>
    <row r="260" s="5" customFormat="1"/>
    <row r="261" s="5" customFormat="1"/>
    <row r="262" s="5" customFormat="1"/>
    <row r="263" s="5" customFormat="1"/>
    <row r="264" s="5" customFormat="1"/>
    <row r="265" s="5" customFormat="1"/>
    <row r="266" s="5" customFormat="1"/>
    <row r="267" s="5" customFormat="1"/>
    <row r="268" s="5" customFormat="1"/>
    <row r="269" s="5" customFormat="1"/>
    <row r="270" s="5" customFormat="1"/>
    <row r="271" s="5" customFormat="1"/>
    <row r="272" s="5" customFormat="1"/>
    <row r="273" s="5" customFormat="1"/>
    <row r="274" s="5" customFormat="1"/>
    <row r="275" s="5" customFormat="1"/>
    <row r="276" s="5" customFormat="1"/>
    <row r="277" s="5" customFormat="1"/>
    <row r="278" s="5" customFormat="1"/>
    <row r="279" s="5" customFormat="1"/>
    <row r="280" s="5" customFormat="1"/>
    <row r="281" s="5" customFormat="1"/>
    <row r="282" s="5" customFormat="1"/>
    <row r="283" s="5" customFormat="1"/>
    <row r="284" s="5" customFormat="1"/>
    <row r="285" s="5" customFormat="1"/>
    <row r="286" s="5" customFormat="1"/>
    <row r="287" s="5" customFormat="1"/>
    <row r="288" s="5" customFormat="1"/>
    <row r="289" s="5" customFormat="1"/>
    <row r="290" s="5" customFormat="1"/>
    <row r="291" s="5" customFormat="1"/>
    <row r="292" s="5" customFormat="1"/>
    <row r="293" s="5" customFormat="1"/>
    <row r="294" s="5" customFormat="1"/>
    <row r="295" s="5" customFormat="1"/>
    <row r="296" s="5" customFormat="1"/>
    <row r="297" s="5" customFormat="1"/>
    <row r="298" s="5" customFormat="1"/>
    <row r="299" s="5" customFormat="1"/>
    <row r="300" s="5" customFormat="1"/>
    <row r="301" s="5" customFormat="1"/>
    <row r="302" s="5" customFormat="1"/>
    <row r="303" s="5" customFormat="1"/>
    <row r="304" s="5" customFormat="1"/>
    <row r="305" s="5" customFormat="1"/>
    <row r="306" s="5" customFormat="1"/>
    <row r="307" s="5" customFormat="1"/>
    <row r="308" s="5" customFormat="1"/>
    <row r="309" s="5" customFormat="1"/>
    <row r="310" s="5" customFormat="1"/>
    <row r="311" s="5" customFormat="1"/>
    <row r="312" s="5" customFormat="1"/>
    <row r="313" s="5" customFormat="1"/>
    <row r="314" s="5" customFormat="1"/>
    <row r="315" s="5" customFormat="1"/>
    <row r="316" s="5" customFormat="1"/>
    <row r="317" s="5" customFormat="1"/>
    <row r="318" s="5" customFormat="1"/>
    <row r="319" s="5" customFormat="1"/>
    <row r="320" s="5" customFormat="1"/>
    <row r="321" s="5" customFormat="1"/>
    <row r="322" s="5" customFormat="1"/>
    <row r="323" s="5" customFormat="1"/>
    <row r="324" s="5" customFormat="1"/>
    <row r="325" s="5" customFormat="1"/>
    <row r="326" s="5" customFormat="1"/>
    <row r="327" s="5" customFormat="1"/>
    <row r="328" s="5" customFormat="1"/>
    <row r="329" s="5" customFormat="1"/>
    <row r="330" s="5" customFormat="1"/>
    <row r="331" s="5" customFormat="1"/>
    <row r="332" s="5" customFormat="1"/>
    <row r="333" s="5" customFormat="1"/>
    <row r="334" s="5" customFormat="1"/>
    <row r="335" s="5" customFormat="1"/>
    <row r="336" s="5" customFormat="1"/>
    <row r="337" s="5" customFormat="1"/>
    <row r="338" s="5" customFormat="1"/>
    <row r="339" s="5" customFormat="1"/>
    <row r="340" s="5" customFormat="1"/>
    <row r="341" s="5" customFormat="1"/>
    <row r="342" s="5" customFormat="1"/>
    <row r="343" s="5" customFormat="1"/>
    <row r="344" s="5" customFormat="1"/>
    <row r="345" s="5" customFormat="1"/>
    <row r="346" s="5" customFormat="1"/>
    <row r="347" s="5" customFormat="1"/>
    <row r="348" s="5" customFormat="1"/>
    <row r="349" s="5" customFormat="1"/>
    <row r="350" s="5" customFormat="1"/>
    <row r="351" s="5" customFormat="1"/>
    <row r="352" s="5" customFormat="1"/>
    <row r="353" s="5" customFormat="1"/>
    <row r="354" s="5" customFormat="1"/>
    <row r="355" s="5" customFormat="1"/>
    <row r="356" s="5" customFormat="1"/>
    <row r="357" s="5" customFormat="1"/>
    <row r="358" s="5" customFormat="1"/>
    <row r="359" s="5" customFormat="1"/>
    <row r="360" s="5" customFormat="1"/>
    <row r="361" s="5" customFormat="1"/>
    <row r="362" s="5" customFormat="1"/>
    <row r="363" s="5" customFormat="1"/>
    <row r="364" s="5" customFormat="1"/>
    <row r="365" s="5" customFormat="1"/>
    <row r="366" s="5" customFormat="1"/>
    <row r="367" s="5" customFormat="1"/>
    <row r="368" s="5" customFormat="1"/>
    <row r="369" s="5" customFormat="1"/>
    <row r="370" s="5" customFormat="1"/>
    <row r="371" s="5" customFormat="1"/>
    <row r="372" s="5" customFormat="1"/>
    <row r="373" s="5" customFormat="1"/>
    <row r="374" s="5" customFormat="1"/>
    <row r="375" s="5" customFormat="1"/>
    <row r="376" s="5" customFormat="1"/>
    <row r="377" s="5" customFormat="1"/>
    <row r="378" s="5" customFormat="1"/>
    <row r="379" s="5" customFormat="1"/>
    <row r="380" s="5" customFormat="1"/>
    <row r="381" s="5" customFormat="1"/>
    <row r="382" s="5" customFormat="1"/>
    <row r="383" s="5" customFormat="1"/>
    <row r="384" s="5" customFormat="1"/>
    <row r="385" s="5" customFormat="1"/>
    <row r="386" s="5" customFormat="1"/>
    <row r="387" s="5" customFormat="1"/>
    <row r="388" s="5" customFormat="1"/>
    <row r="389" s="5" customFormat="1"/>
    <row r="390" s="5" customFormat="1"/>
    <row r="391" s="5" customFormat="1"/>
    <row r="392" s="5" customFormat="1"/>
    <row r="393" s="5" customFormat="1"/>
    <row r="394" s="5" customFormat="1"/>
    <row r="395" s="5" customFormat="1"/>
    <row r="396" s="5" customFormat="1"/>
    <row r="397" s="5" customFormat="1"/>
    <row r="398" s="5" customFormat="1"/>
    <row r="399" s="5" customFormat="1"/>
    <row r="400" s="5" customFormat="1"/>
    <row r="401" s="5" customFormat="1"/>
    <row r="402" s="5" customFormat="1"/>
    <row r="403" s="5" customFormat="1"/>
    <row r="404" s="5" customFormat="1"/>
    <row r="405" s="5" customFormat="1"/>
    <row r="406" s="5" customFormat="1"/>
    <row r="407" s="5" customFormat="1"/>
    <row r="408" s="5" customFormat="1"/>
    <row r="409" s="5" customFormat="1"/>
    <row r="410" s="5" customFormat="1"/>
    <row r="411" s="5" customFormat="1"/>
    <row r="412" s="5" customFormat="1"/>
    <row r="413" s="5" customFormat="1"/>
    <row r="414" s="5" customFormat="1"/>
    <row r="415" s="5" customFormat="1"/>
    <row r="416" s="5" customFormat="1"/>
    <row r="417" s="5" customFormat="1"/>
    <row r="418" s="5" customFormat="1"/>
    <row r="419" s="5" customFormat="1"/>
    <row r="420" s="5" customFormat="1"/>
    <row r="421" s="5" customFormat="1"/>
    <row r="422" s="5" customFormat="1"/>
    <row r="423" s="5" customFormat="1"/>
    <row r="424" s="5" customFormat="1"/>
    <row r="425" s="5" customFormat="1"/>
    <row r="426" s="5" customFormat="1"/>
    <row r="427" s="5" customFormat="1"/>
    <row r="428" s="5" customFormat="1"/>
    <row r="429" s="5" customFormat="1"/>
    <row r="430" s="5" customFormat="1"/>
    <row r="431" s="5" customFormat="1"/>
    <row r="432" s="5" customFormat="1"/>
    <row r="433" s="5" customFormat="1"/>
    <row r="434" s="5" customFormat="1"/>
    <row r="435" s="5" customFormat="1"/>
    <row r="436" s="5" customFormat="1"/>
    <row r="437" s="5" customFormat="1"/>
    <row r="438" s="5" customFormat="1"/>
    <row r="439" s="5" customFormat="1"/>
    <row r="440" s="5" customFormat="1"/>
    <row r="441" s="5" customFormat="1"/>
    <row r="442" s="5" customFormat="1"/>
    <row r="443" s="5" customFormat="1"/>
    <row r="444" s="5" customFormat="1"/>
    <row r="445" s="5" customFormat="1"/>
    <row r="446" s="5" customFormat="1"/>
    <row r="447" s="5" customFormat="1"/>
    <row r="448" s="5" customFormat="1"/>
    <row r="449" s="5" customFormat="1"/>
    <row r="450" s="5" customFormat="1"/>
    <row r="451" s="5" customFormat="1"/>
    <row r="452" s="5" customFormat="1"/>
    <row r="453" s="5" customFormat="1"/>
    <row r="454" s="5" customFormat="1"/>
    <row r="455" s="5" customFormat="1"/>
    <row r="456" s="5" customFormat="1"/>
    <row r="457" s="5" customFormat="1"/>
    <row r="458" s="5" customFormat="1"/>
    <row r="459" s="5" customFormat="1"/>
    <row r="460" s="5" customFormat="1"/>
    <row r="461" s="5" customFormat="1"/>
    <row r="462" s="5" customFormat="1"/>
    <row r="463" s="5" customFormat="1"/>
    <row r="464" s="5" customFormat="1"/>
    <row r="465" s="5" customFormat="1"/>
    <row r="466" s="5" customFormat="1"/>
    <row r="467" s="5" customFormat="1"/>
    <row r="468" s="5" customFormat="1"/>
    <row r="469" s="5" customFormat="1"/>
    <row r="470" s="5" customFormat="1"/>
    <row r="471" s="5" customFormat="1"/>
    <row r="472" s="5" customFormat="1"/>
    <row r="473" s="5" customFormat="1"/>
    <row r="474" s="5" customFormat="1"/>
    <row r="475" s="5" customFormat="1"/>
    <row r="476" s="5" customFormat="1"/>
    <row r="477" s="5" customFormat="1"/>
    <row r="478" s="5" customFormat="1"/>
    <row r="479" s="5" customFormat="1"/>
    <row r="480" s="5" customFormat="1"/>
    <row r="481" s="5" customFormat="1"/>
    <row r="482" s="5" customFormat="1"/>
    <row r="483" s="5" customFormat="1"/>
    <row r="484" s="5" customFormat="1"/>
    <row r="485" s="5" customFormat="1"/>
    <row r="486" s="5" customFormat="1"/>
    <row r="487" s="5" customFormat="1"/>
    <row r="488" s="5" customFormat="1"/>
    <row r="489" s="5" customFormat="1"/>
    <row r="490" s="5" customFormat="1"/>
    <row r="491" s="5" customFormat="1"/>
    <row r="492" s="5" customFormat="1"/>
    <row r="493" s="5" customFormat="1"/>
    <row r="494" s="5" customFormat="1"/>
    <row r="495" s="5" customFormat="1"/>
    <row r="496" s="5" customFormat="1"/>
    <row r="497" s="5" customFormat="1"/>
    <row r="498" s="5" customFormat="1"/>
    <row r="499" s="5" customFormat="1"/>
    <row r="500" s="5" customFormat="1"/>
    <row r="501" s="5" customFormat="1"/>
    <row r="502" s="5" customFormat="1"/>
    <row r="503" s="5" customFormat="1"/>
    <row r="504" s="5" customFormat="1"/>
    <row r="505" s="5" customFormat="1"/>
    <row r="506" s="5" customFormat="1"/>
    <row r="507" s="5" customFormat="1"/>
    <row r="508" s="5" customFormat="1"/>
    <row r="509" s="5" customFormat="1"/>
    <row r="510" s="5" customFormat="1"/>
    <row r="511" s="5" customFormat="1"/>
    <row r="512" s="5" customFormat="1"/>
    <row r="513" s="5" customFormat="1"/>
    <row r="514" s="5" customFormat="1"/>
    <row r="515" s="5" customFormat="1"/>
    <row r="516" s="5" customFormat="1"/>
    <row r="517" s="5" customFormat="1"/>
    <row r="518" s="5" customFormat="1"/>
    <row r="519" s="5" customFormat="1"/>
    <row r="520" s="5" customFormat="1"/>
    <row r="521" s="5" customFormat="1"/>
  </sheetData>
  <sheetProtection algorithmName="SHA-512" hashValue="6dtsxwobGF5nGuVnmn1fh3oH/UscE2lXFQbuSUg4U0UfI+z+WFvEJM1orcODY8hUI8zG4VEGfEqWUta9+shySQ==" saltValue="CDcoNnEZBk8c3ch3XMJmXQ==" spinCount="100000" sheet="1" objects="1" scenarios="1"/>
  <mergeCells count="4">
    <mergeCell ref="B146:B147"/>
    <mergeCell ref="C146:C147"/>
    <mergeCell ref="D146:E146"/>
    <mergeCell ref="F146:G146"/>
  </mergeCells>
  <conditionalFormatting sqref="C36">
    <cfRule type="expression" dxfId="1" priority="3">
      <formula>AND($J$38:$J$51)</formula>
    </cfRule>
  </conditionalFormatting>
  <conditionalFormatting sqref="C38:C51">
    <cfRule type="expression" dxfId="0" priority="1">
      <formula>NOT($J38)</formula>
    </cfRule>
  </conditionalFormatting>
  <dataValidations count="4">
    <dataValidation type="list" allowBlank="1" showInputMessage="1" showErrorMessage="1" sqref="C38:C51" xr:uid="{00000000-0002-0000-0300-000000000000}">
      <formula1>INDIRECT(B38)</formula1>
    </dataValidation>
    <dataValidation type="decimal" allowBlank="1" showInputMessage="1" showErrorMessage="1" sqref="F38:G51" xr:uid="{00000000-0002-0000-0300-000001000000}">
      <formula1>0</formula1>
      <formula2>100000</formula2>
    </dataValidation>
    <dataValidation type="list" allowBlank="1" showInputMessage="1" showErrorMessage="1" sqref="B38:B51" xr:uid="{00000000-0002-0000-0300-000002000000}">
      <formula1>Hovedkategorier</formula1>
    </dataValidation>
    <dataValidation type="list" allowBlank="1" showInputMessage="1" showErrorMessage="1" sqref="B108" xr:uid="{00000000-0002-0000-0300-000003000000}">
      <formula1>$L$37:$O$37</formula1>
    </dataValidation>
  </dataValidations>
  <hyperlinks>
    <hyperlink ref="A1" location="Intro!A1" display="Intro!A1" xr:uid="{00000000-0004-0000-03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4000000}">
          <x14:formula1>
            <xm:f>'Datagrunnlag (skjul ved bruk)'!$A$41:$A$45</xm:f>
          </x14:formula1>
          <xm:sqref>E38:E51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3843-33FE-4862-93CB-02B6CA34A825}">
  <sheetPr>
    <tabColor rgb="FF09A981"/>
  </sheetPr>
  <dimension ref="A1:P172"/>
  <sheetViews>
    <sheetView showGridLines="0" zoomScale="60" zoomScaleNormal="60" workbookViewId="0">
      <pane ySplit="1" topLeftCell="A2" activePane="bottomLeft" state="frozen"/>
      <selection pane="bottomLeft" activeCell="A2" sqref="A2"/>
    </sheetView>
  </sheetViews>
  <sheetFormatPr baseColWidth="10" defaultColWidth="11" defaultRowHeight="14.4"/>
  <cols>
    <col min="1" max="1" width="15.109375" customWidth="1"/>
    <col min="2" max="2" width="34.5546875" customWidth="1"/>
    <col min="3" max="3" width="46.109375" customWidth="1"/>
    <col min="4" max="4" width="27.6640625" customWidth="1"/>
    <col min="5" max="5" width="49" customWidth="1"/>
    <col min="6" max="6" width="75.44140625" bestFit="1" customWidth="1"/>
  </cols>
  <sheetData>
    <row r="1" spans="1:9" s="3" customFormat="1" ht="66" customHeight="1">
      <c r="A1" s="16" t="s">
        <v>0</v>
      </c>
    </row>
    <row r="2" spans="1:9" s="13" customFormat="1" ht="53.25" customHeight="1">
      <c r="B2" s="12"/>
    </row>
    <row r="3" spans="1:9" s="13" customFormat="1"/>
    <row r="4" spans="1:9" s="13" customFormat="1"/>
    <row r="5" spans="1:9" s="13" customFormat="1"/>
    <row r="6" spans="1:9" s="13" customFormat="1"/>
    <row r="7" spans="1:9" s="13" customFormat="1"/>
    <row r="8" spans="1:9" s="13" customFormat="1"/>
    <row r="9" spans="1:9" s="13" customFormat="1" ht="86.7" customHeight="1"/>
    <row r="10" spans="1:9" ht="28.2" customHeight="1">
      <c r="I10" s="1"/>
    </row>
    <row r="11" spans="1:9" ht="48.75" customHeight="1"/>
    <row r="12" spans="1:9" ht="57" customHeight="1"/>
    <row r="13" spans="1:9" ht="30" customHeight="1"/>
    <row r="14" spans="1:9" ht="30" customHeight="1"/>
    <row r="15" spans="1:9" ht="30" customHeight="1"/>
    <row r="16" spans="1:9" ht="30" customHeight="1"/>
    <row r="17" spans="2:16" ht="30" customHeight="1"/>
    <row r="18" spans="2:16" ht="30" customHeight="1"/>
    <row r="19" spans="2:16" ht="30" customHeight="1"/>
    <row r="22" spans="2:16">
      <c r="M22" s="124"/>
      <c r="N22" s="124"/>
      <c r="O22" s="124"/>
      <c r="P22" s="124"/>
    </row>
    <row r="24" spans="2:16" ht="28.8">
      <c r="B24" s="20" t="s">
        <v>116</v>
      </c>
      <c r="C24" s="20" t="s">
        <v>120</v>
      </c>
      <c r="D24" s="20" t="s">
        <v>149</v>
      </c>
      <c r="E24" s="20" t="s">
        <v>30</v>
      </c>
      <c r="F24" s="20" t="s">
        <v>31</v>
      </c>
    </row>
    <row r="25" spans="2:16" ht="30" customHeight="1">
      <c r="B25" s="129" t="str">
        <f>'Datagrunnlag (skjul ved bruk)'!B2</f>
        <v xml:space="preserve">PC_skjerm </v>
      </c>
      <c r="C25" s="11" t="s">
        <v>121</v>
      </c>
      <c r="D25" s="14">
        <v>5</v>
      </c>
      <c r="E25" s="15">
        <v>372</v>
      </c>
      <c r="F25" s="19">
        <v>2900</v>
      </c>
    </row>
    <row r="26" spans="2:16" ht="30" customHeight="1">
      <c r="B26" s="130"/>
      <c r="C26" s="11" t="s">
        <v>122</v>
      </c>
      <c r="D26" s="14">
        <v>5</v>
      </c>
      <c r="E26" s="15">
        <v>336.71495373048003</v>
      </c>
      <c r="F26" s="19">
        <v>2900</v>
      </c>
    </row>
    <row r="27" spans="2:16" ht="30" customHeight="1">
      <c r="B27" s="130"/>
      <c r="C27" s="11" t="s">
        <v>123</v>
      </c>
      <c r="D27" s="14">
        <v>5</v>
      </c>
      <c r="E27" s="15">
        <v>343.25962463851937</v>
      </c>
      <c r="F27" s="19">
        <v>2900</v>
      </c>
    </row>
    <row r="28" spans="2:16" ht="30" customHeight="1">
      <c r="B28" s="130"/>
      <c r="C28" s="11" t="s">
        <v>124</v>
      </c>
      <c r="D28" s="14">
        <v>5</v>
      </c>
      <c r="E28" s="15">
        <v>353.07663100057835</v>
      </c>
      <c r="F28" s="19">
        <v>2900</v>
      </c>
    </row>
    <row r="29" spans="2:16" ht="30" customHeight="1">
      <c r="B29" s="130"/>
      <c r="C29" s="11" t="s">
        <v>125</v>
      </c>
      <c r="D29" s="14">
        <v>5</v>
      </c>
      <c r="E29" s="15">
        <v>362.89363736263738</v>
      </c>
      <c r="F29" s="19">
        <v>2900</v>
      </c>
    </row>
    <row r="30" spans="2:16" ht="30" customHeight="1">
      <c r="B30" s="130"/>
      <c r="C30" s="11" t="s">
        <v>126</v>
      </c>
      <c r="D30" s="14">
        <v>5</v>
      </c>
      <c r="E30" s="15">
        <v>369.43830827067666</v>
      </c>
      <c r="F30" s="19">
        <v>2900</v>
      </c>
    </row>
    <row r="31" spans="2:16" ht="30" customHeight="1">
      <c r="B31" s="131"/>
      <c r="C31" s="11" t="s">
        <v>127</v>
      </c>
      <c r="D31" s="14">
        <v>5</v>
      </c>
      <c r="E31" s="15">
        <v>375.98297917871599</v>
      </c>
      <c r="F31" s="19">
        <v>2900</v>
      </c>
    </row>
    <row r="32" spans="2:16" ht="30" customHeight="1">
      <c r="B32" s="132" t="str">
        <f>'Datagrunnlag (skjul ved bruk)'!B9</f>
        <v xml:space="preserve">Berbar_PC </v>
      </c>
      <c r="C32" s="11" t="s">
        <v>121</v>
      </c>
      <c r="D32" s="14">
        <v>3</v>
      </c>
      <c r="E32" s="15">
        <v>233.70512500000007</v>
      </c>
      <c r="F32" s="19">
        <v>10150</v>
      </c>
    </row>
    <row r="33" spans="2:6" ht="30" customHeight="1">
      <c r="B33" s="132"/>
      <c r="C33" s="11" t="s">
        <v>128</v>
      </c>
      <c r="D33" s="14">
        <v>3</v>
      </c>
      <c r="E33" s="15">
        <v>142.00122834079281</v>
      </c>
      <c r="F33" s="19">
        <v>10150</v>
      </c>
    </row>
    <row r="34" spans="2:6" ht="30" customHeight="1">
      <c r="B34" s="132"/>
      <c r="C34" s="11" t="s">
        <v>129</v>
      </c>
      <c r="D34" s="14">
        <v>3</v>
      </c>
      <c r="E34" s="15">
        <v>173.44256433823529</v>
      </c>
      <c r="F34" s="19">
        <v>10150</v>
      </c>
    </row>
    <row r="35" spans="2:6" ht="30" customHeight="1">
      <c r="B35" s="132"/>
      <c r="C35" s="11" t="s">
        <v>130</v>
      </c>
      <c r="D35" s="14">
        <v>3</v>
      </c>
      <c r="E35" s="15">
        <v>204.88390033567771</v>
      </c>
      <c r="F35" s="19">
        <v>10150</v>
      </c>
    </row>
    <row r="36" spans="2:6" ht="30" customHeight="1">
      <c r="B36" s="132"/>
      <c r="C36" s="11" t="s">
        <v>131</v>
      </c>
      <c r="D36" s="14">
        <v>3</v>
      </c>
      <c r="E36" s="15">
        <v>236.32523633312019</v>
      </c>
      <c r="F36" s="19">
        <v>10150</v>
      </c>
    </row>
    <row r="37" spans="2:6" ht="30" customHeight="1">
      <c r="B37" s="132"/>
      <c r="C37" s="11" t="s">
        <v>132</v>
      </c>
      <c r="D37" s="14">
        <v>3</v>
      </c>
      <c r="E37" s="15">
        <v>267.76657233056261</v>
      </c>
      <c r="F37" s="19">
        <v>10150</v>
      </c>
    </row>
    <row r="38" spans="2:6" ht="30" customHeight="1">
      <c r="B38" s="132" t="str">
        <f>'Datagrunnlag (skjul ved bruk)'!B15</f>
        <v xml:space="preserve">Stasjonær_PC </v>
      </c>
      <c r="C38" s="11" t="s">
        <v>121</v>
      </c>
      <c r="D38" s="14">
        <v>4</v>
      </c>
      <c r="E38" s="15">
        <v>367</v>
      </c>
      <c r="F38" s="19">
        <v>10800</v>
      </c>
    </row>
    <row r="39" spans="2:6" ht="30" customHeight="1">
      <c r="B39" s="132"/>
      <c r="C39" s="11" t="s">
        <v>133</v>
      </c>
      <c r="D39" s="14">
        <v>4</v>
      </c>
      <c r="E39" s="15">
        <v>417</v>
      </c>
      <c r="F39" s="19">
        <v>10800</v>
      </c>
    </row>
    <row r="40" spans="2:6" ht="30" customHeight="1">
      <c r="B40" s="132"/>
      <c r="C40" s="11" t="s">
        <v>134</v>
      </c>
      <c r="D40" s="14">
        <v>4</v>
      </c>
      <c r="E40" s="15">
        <v>317</v>
      </c>
      <c r="F40" s="19">
        <v>10800</v>
      </c>
    </row>
    <row r="41" spans="2:6" ht="30" customHeight="1">
      <c r="B41" s="129" t="s">
        <v>117</v>
      </c>
      <c r="C41" s="11" t="s">
        <v>121</v>
      </c>
      <c r="D41" s="14" t="s">
        <v>150</v>
      </c>
      <c r="E41" s="15">
        <v>50</v>
      </c>
      <c r="F41" s="19">
        <v>6100</v>
      </c>
    </row>
    <row r="42" spans="2:6" ht="30" customHeight="1">
      <c r="B42" s="130"/>
      <c r="C42" s="11" t="s">
        <v>135</v>
      </c>
      <c r="D42" s="14" t="s">
        <v>150</v>
      </c>
      <c r="E42" s="15">
        <v>32.972472216137199</v>
      </c>
      <c r="F42" s="19">
        <v>6100</v>
      </c>
    </row>
    <row r="43" spans="2:6" ht="30" customHeight="1">
      <c r="B43" s="130"/>
      <c r="C43" s="11" t="s">
        <v>136</v>
      </c>
      <c r="D43" s="14" t="s">
        <v>150</v>
      </c>
      <c r="E43" s="15">
        <v>40.099914413533483</v>
      </c>
      <c r="F43" s="19">
        <v>6100</v>
      </c>
    </row>
    <row r="44" spans="2:6" ht="30" customHeight="1">
      <c r="B44" s="130"/>
      <c r="C44" s="11" t="s">
        <v>137</v>
      </c>
      <c r="D44" s="14" t="s">
        <v>150</v>
      </c>
      <c r="E44" s="15">
        <v>47.22735661092976</v>
      </c>
      <c r="F44" s="19">
        <v>6100</v>
      </c>
    </row>
    <row r="45" spans="2:6" ht="30" customHeight="1">
      <c r="B45" s="131"/>
      <c r="C45" s="11" t="s">
        <v>138</v>
      </c>
      <c r="D45" s="14" t="s">
        <v>150</v>
      </c>
      <c r="E45" s="15">
        <v>54.354798808326045</v>
      </c>
      <c r="F45" s="19">
        <v>6100</v>
      </c>
    </row>
    <row r="46" spans="2:6" ht="30" customHeight="1">
      <c r="B46" s="129" t="s">
        <v>118</v>
      </c>
      <c r="C46" s="11" t="s">
        <v>121</v>
      </c>
      <c r="D46" s="14">
        <v>2</v>
      </c>
      <c r="E46" s="15">
        <v>68.433846153846147</v>
      </c>
      <c r="F46" s="19">
        <v>3300</v>
      </c>
    </row>
    <row r="47" spans="2:6" ht="30" customHeight="1">
      <c r="B47" s="130"/>
      <c r="C47" s="11" t="s">
        <v>139</v>
      </c>
      <c r="D47" s="14">
        <v>2</v>
      </c>
      <c r="E47" s="15">
        <v>49.057552828120599</v>
      </c>
      <c r="F47" s="19">
        <v>3300</v>
      </c>
    </row>
    <row r="48" spans="2:6" ht="30" customHeight="1">
      <c r="B48" s="130"/>
      <c r="C48" s="11" t="s">
        <v>140</v>
      </c>
      <c r="D48" s="14">
        <v>2</v>
      </c>
      <c r="E48" s="15">
        <v>61.240953710076205</v>
      </c>
      <c r="F48" s="19">
        <v>3300</v>
      </c>
    </row>
    <row r="49" spans="2:6" ht="30" customHeight="1">
      <c r="B49" s="131"/>
      <c r="C49" s="11" t="s">
        <v>128</v>
      </c>
      <c r="D49" s="14">
        <v>2</v>
      </c>
      <c r="E49" s="15">
        <v>73.424354592031804</v>
      </c>
      <c r="F49" s="19">
        <v>3300</v>
      </c>
    </row>
    <row r="50" spans="2:6" ht="30" customHeight="1">
      <c r="B50" s="129" t="s">
        <v>119</v>
      </c>
      <c r="C50" s="11" t="s">
        <v>121</v>
      </c>
      <c r="D50" s="14">
        <v>5</v>
      </c>
      <c r="E50" s="15">
        <v>1016</v>
      </c>
      <c r="F50" s="18" t="s">
        <v>151</v>
      </c>
    </row>
    <row r="51" spans="2:6" ht="30" customHeight="1">
      <c r="B51" s="130"/>
      <c r="C51" s="11" t="s">
        <v>141</v>
      </c>
      <c r="D51" s="14">
        <v>5</v>
      </c>
      <c r="E51" s="15">
        <v>783.54036849483089</v>
      </c>
      <c r="F51" s="18" t="s">
        <v>151</v>
      </c>
    </row>
    <row r="52" spans="2:6" ht="30" customHeight="1">
      <c r="B52" s="130"/>
      <c r="C52" s="11" t="s">
        <v>142</v>
      </c>
      <c r="D52" s="14">
        <v>5</v>
      </c>
      <c r="E52" s="15">
        <v>869.30400306640968</v>
      </c>
      <c r="F52" s="18" t="s">
        <v>151</v>
      </c>
    </row>
    <row r="53" spans="2:6" ht="30" customHeight="1">
      <c r="B53" s="130"/>
      <c r="C53" s="11" t="s">
        <v>143</v>
      </c>
      <c r="D53" s="14">
        <v>5</v>
      </c>
      <c r="E53" s="15">
        <v>955.06763763798835</v>
      </c>
      <c r="F53" s="18" t="s">
        <v>151</v>
      </c>
    </row>
    <row r="54" spans="2:6" ht="30" customHeight="1">
      <c r="B54" s="130"/>
      <c r="C54" s="11" t="s">
        <v>144</v>
      </c>
      <c r="D54" s="14">
        <v>5</v>
      </c>
      <c r="E54" s="15">
        <v>1040.831272209567</v>
      </c>
      <c r="F54" s="18" t="s">
        <v>151</v>
      </c>
    </row>
    <row r="55" spans="2:6" ht="30" customHeight="1">
      <c r="B55" s="130"/>
      <c r="C55" s="11" t="s">
        <v>145</v>
      </c>
      <c r="D55" s="14">
        <v>5</v>
      </c>
      <c r="E55" s="15">
        <v>1126.5949067811459</v>
      </c>
      <c r="F55" s="18" t="s">
        <v>151</v>
      </c>
    </row>
    <row r="56" spans="2:6" ht="30" customHeight="1">
      <c r="B56" s="130"/>
      <c r="C56" s="11" t="s">
        <v>146</v>
      </c>
      <c r="D56" s="14">
        <v>5</v>
      </c>
      <c r="E56" s="15">
        <v>1212.3585413527246</v>
      </c>
      <c r="F56" s="18" t="s">
        <v>151</v>
      </c>
    </row>
    <row r="57" spans="2:6" ht="30" customHeight="1">
      <c r="B57" s="131"/>
      <c r="C57" s="11" t="s">
        <v>147</v>
      </c>
      <c r="D57" s="14">
        <v>5</v>
      </c>
      <c r="E57" s="15">
        <v>1298.1221759243035</v>
      </c>
      <c r="F57" s="18" t="s">
        <v>54</v>
      </c>
    </row>
    <row r="58" spans="2:6" ht="30" customHeight="1">
      <c r="B58" s="11" t="str">
        <f>'Datagrunnlag (skjul ved bruk)'!B35</f>
        <v xml:space="preserve">Ruter </v>
      </c>
      <c r="C58" s="11" t="s">
        <v>148</v>
      </c>
      <c r="D58" s="14">
        <v>3</v>
      </c>
      <c r="E58" s="15">
        <v>76</v>
      </c>
      <c r="F58" s="21">
        <v>1000</v>
      </c>
    </row>
    <row r="59" spans="2:6" ht="30" customHeight="1">
      <c r="B59" s="11" t="str">
        <f>'Datagrunnlag (skjul ved bruk)'!B36</f>
        <v xml:space="preserve">Skrivar </v>
      </c>
      <c r="C59" s="11" t="s">
        <v>62</v>
      </c>
      <c r="D59" s="14">
        <v>6</v>
      </c>
      <c r="E59" s="15">
        <v>1163</v>
      </c>
      <c r="F59" s="21">
        <v>1000</v>
      </c>
    </row>
    <row r="70" s="6" customFormat="1"/>
    <row r="71" s="6" customFormat="1"/>
    <row r="72" s="6" customFormat="1"/>
    <row r="73" s="6" customFormat="1"/>
    <row r="74" s="6" customFormat="1" ht="14.25" customHeight="1"/>
    <row r="75" s="6" customFormat="1"/>
    <row r="76" s="6" customFormat="1"/>
    <row r="77" s="6" customFormat="1"/>
    <row r="78" s="6" customFormat="1"/>
    <row r="79" s="6" customFormat="1"/>
    <row r="80" s="6" customFormat="1"/>
    <row r="81" s="6" customFormat="1"/>
    <row r="82" s="6" customFormat="1"/>
    <row r="83" s="6" customFormat="1"/>
    <row r="84" s="6" customFormat="1"/>
    <row r="85" s="6" customFormat="1" ht="26.25" customHeight="1"/>
    <row r="86" s="5" customFormat="1"/>
    <row r="87" s="5" customFormat="1"/>
    <row r="88" s="5" customFormat="1"/>
    <row r="89" s="5" customFormat="1"/>
    <row r="90" s="5" customFormat="1"/>
    <row r="91" s="5" customFormat="1"/>
    <row r="92" s="5" customFormat="1"/>
    <row r="93" s="5" customFormat="1"/>
    <row r="94" s="5" customFormat="1"/>
    <row r="95" s="5" customFormat="1"/>
    <row r="96" s="5" customFormat="1"/>
    <row r="97" s="5" customFormat="1"/>
    <row r="98" s="5" customFormat="1"/>
    <row r="99" s="5" customFormat="1"/>
    <row r="100" s="5" customFormat="1"/>
    <row r="101" s="5" customFormat="1"/>
    <row r="102" s="5" customFormat="1"/>
    <row r="103" s="5" customFormat="1"/>
    <row r="104" s="5" customFormat="1"/>
    <row r="105" s="5" customFormat="1"/>
    <row r="106" s="5" customFormat="1"/>
    <row r="107" s="5" customFormat="1"/>
    <row r="108" s="5" customFormat="1"/>
    <row r="109" s="5" customFormat="1"/>
    <row r="110" s="5" customFormat="1"/>
    <row r="111" s="5" customFormat="1"/>
    <row r="112" s="5" customFormat="1"/>
    <row r="113" s="5" customFormat="1"/>
    <row r="114" s="5" customFormat="1"/>
    <row r="115" s="5" customFormat="1"/>
    <row r="116" s="5" customFormat="1"/>
    <row r="117" s="5" customFormat="1"/>
    <row r="118" s="5" customFormat="1"/>
    <row r="119" s="5" customFormat="1"/>
    <row r="120" s="5" customFormat="1"/>
    <row r="121" s="5" customFormat="1"/>
    <row r="122" s="5" customFormat="1"/>
    <row r="123" s="5" customFormat="1"/>
    <row r="124" s="5" customFormat="1"/>
    <row r="125" s="5" customFormat="1"/>
    <row r="126" s="5" customFormat="1"/>
    <row r="127" s="5" customFormat="1"/>
    <row r="128" s="5" customFormat="1"/>
    <row r="129" s="5" customFormat="1"/>
    <row r="130" s="5" customFormat="1"/>
    <row r="131" s="5" customFormat="1"/>
    <row r="132" s="5" customFormat="1"/>
    <row r="133" s="5" customFormat="1"/>
    <row r="134" s="5" customFormat="1"/>
    <row r="135" s="5" customFormat="1"/>
    <row r="136" s="5" customFormat="1"/>
    <row r="137" s="5" customFormat="1"/>
    <row r="138" s="5" customFormat="1"/>
    <row r="139" s="5" customFormat="1"/>
    <row r="140" s="5" customFormat="1"/>
    <row r="141" s="5" customFormat="1"/>
    <row r="142" s="5" customFormat="1"/>
    <row r="143" s="5" customFormat="1"/>
    <row r="144" s="5" customFormat="1"/>
    <row r="145" s="5" customFormat="1"/>
    <row r="146" s="5" customFormat="1"/>
    <row r="147" s="5" customFormat="1"/>
    <row r="148" s="5" customFormat="1"/>
    <row r="149" s="5" customFormat="1"/>
    <row r="150" s="5" customFormat="1"/>
    <row r="151" s="5" customFormat="1"/>
    <row r="152" s="5" customFormat="1"/>
    <row r="153" s="5" customFormat="1"/>
    <row r="154" s="5" customFormat="1"/>
    <row r="155" s="5" customFormat="1"/>
    <row r="156" s="5" customFormat="1"/>
    <row r="157" s="5" customFormat="1"/>
    <row r="158" s="5" customFormat="1"/>
    <row r="159" s="5" customFormat="1"/>
    <row r="160" s="5" customFormat="1"/>
    <row r="161" s="5" customFormat="1"/>
    <row r="162" s="5" customFormat="1"/>
    <row r="163" s="5" customFormat="1"/>
    <row r="164" s="5" customFormat="1"/>
    <row r="165" s="5" customFormat="1"/>
    <row r="166" s="5" customFormat="1"/>
    <row r="167" s="5" customFormat="1"/>
    <row r="168" s="5" customFormat="1"/>
    <row r="169" s="5" customFormat="1"/>
    <row r="170" s="5" customFormat="1"/>
    <row r="171" s="5" customFormat="1"/>
    <row r="172" s="5" customFormat="1"/>
  </sheetData>
  <sheetProtection algorithmName="SHA-512" hashValue="z9MxpU2ln9JRjHBBp8rj5nXhX3sFsYkNU+bjP9nin/QfhG3G8gg8r3Wed4afQtvj6jZBKA7AvKheMRnCYQP5Ig==" saltValue="LghWBCDscvxviJl8TTy9iw==" spinCount="100000" sheet="1" objects="1" scenarios="1"/>
  <mergeCells count="7">
    <mergeCell ref="B46:B49"/>
    <mergeCell ref="B50:B57"/>
    <mergeCell ref="M22:P22"/>
    <mergeCell ref="B32:B37"/>
    <mergeCell ref="B38:B40"/>
    <mergeCell ref="B25:B31"/>
    <mergeCell ref="B41:B45"/>
  </mergeCells>
  <hyperlinks>
    <hyperlink ref="A1" location="Intro!A1" display="Intro!A1" xr:uid="{00000000-0004-0000-0400-000000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8385-6F5D-4AE8-A04A-6355B3E171FE}">
  <dimension ref="A1:M55"/>
  <sheetViews>
    <sheetView zoomScale="70" zoomScaleNormal="70" workbookViewId="0">
      <selection activeCell="H18" sqref="H18"/>
    </sheetView>
  </sheetViews>
  <sheetFormatPr baseColWidth="10" defaultColWidth="11" defaultRowHeight="14.4"/>
  <cols>
    <col min="1" max="1" width="27.44140625" bestFit="1" customWidth="1"/>
    <col min="2" max="2" width="23.6640625" bestFit="1" customWidth="1"/>
    <col min="3" max="3" width="19.6640625" bestFit="1" customWidth="1"/>
    <col min="4" max="4" width="28.109375" customWidth="1"/>
    <col min="5" max="5" width="11.6640625" customWidth="1"/>
    <col min="6" max="6" width="16.109375" customWidth="1"/>
    <col min="7" max="7" width="11.109375" customWidth="1"/>
    <col min="8" max="8" width="18.109375" customWidth="1"/>
    <col min="9" max="9" width="19" customWidth="1"/>
    <col min="10" max="10" width="17.109375" customWidth="1"/>
    <col min="11" max="11" width="26.109375" customWidth="1"/>
  </cols>
  <sheetData>
    <row r="1" spans="1:13">
      <c r="A1" s="2" t="s">
        <v>63</v>
      </c>
      <c r="B1" s="2" t="s">
        <v>3</v>
      </c>
      <c r="C1" s="2" t="s">
        <v>11</v>
      </c>
      <c r="D1" s="2" t="s">
        <v>64</v>
      </c>
      <c r="E1" s="2" t="s">
        <v>29</v>
      </c>
      <c r="F1" s="2" t="s">
        <v>65</v>
      </c>
      <c r="I1" s="2" t="s">
        <v>66</v>
      </c>
      <c r="J1" s="2" t="s">
        <v>67</v>
      </c>
      <c r="K1" s="2" t="s">
        <v>68</v>
      </c>
      <c r="L1" s="2" t="s">
        <v>69</v>
      </c>
      <c r="M1" s="2" t="s">
        <v>70</v>
      </c>
    </row>
    <row r="2" spans="1:13">
      <c r="A2" s="22" t="str">
        <f t="shared" ref="A2:A36" si="0">B2&amp;C2</f>
        <v>PC_skjerm Gjennomsnitt</v>
      </c>
      <c r="B2" s="123" t="s">
        <v>165</v>
      </c>
      <c r="C2" s="22" t="s">
        <v>157</v>
      </c>
      <c r="D2" s="22">
        <v>372</v>
      </c>
      <c r="E2" s="22">
        <v>5</v>
      </c>
      <c r="F2" s="22">
        <v>2900</v>
      </c>
      <c r="G2" s="22"/>
      <c r="I2" t="s">
        <v>71</v>
      </c>
      <c r="J2" s="121">
        <v>3.2723354540196636</v>
      </c>
      <c r="K2" s="121">
        <v>264.72357374204745</v>
      </c>
      <c r="L2">
        <v>22</v>
      </c>
      <c r="M2">
        <v>34</v>
      </c>
    </row>
    <row r="3" spans="1:13">
      <c r="A3" s="22" t="str">
        <f t="shared" si="0"/>
        <v>PC_skjerm 22"</v>
      </c>
      <c r="B3" s="123" t="s">
        <v>165</v>
      </c>
      <c r="C3" s="22" t="s">
        <v>32</v>
      </c>
      <c r="D3" s="117">
        <f t="shared" ref="D3:D8" si="1">VALUE(LEFT(C3,2))*$J$2+$K$2</f>
        <v>336.71495373048003</v>
      </c>
      <c r="E3" s="118">
        <f t="shared" ref="E3:E8" si="2">VLOOKUP(B3,$B$1:$E$36,4, FALSE)</f>
        <v>5</v>
      </c>
      <c r="F3" s="118">
        <f t="shared" ref="F3:F8" si="3">VLOOKUP(B3,$B$1:$F$36,5, FALSE)</f>
        <v>2900</v>
      </c>
      <c r="I3" t="s">
        <v>72</v>
      </c>
      <c r="J3" s="121">
        <v>31.441335997442447</v>
      </c>
      <c r="K3" s="121">
        <v>-235.29480362851655</v>
      </c>
      <c r="L3">
        <v>11.6</v>
      </c>
      <c r="M3">
        <v>17.3</v>
      </c>
    </row>
    <row r="4" spans="1:13">
      <c r="A4" s="22" t="str">
        <f t="shared" si="0"/>
        <v>PC_skjerm 24"</v>
      </c>
      <c r="B4" s="123" t="s">
        <v>165</v>
      </c>
      <c r="C4" s="22" t="s">
        <v>33</v>
      </c>
      <c r="D4" s="117">
        <f t="shared" si="1"/>
        <v>343.25962463851937</v>
      </c>
      <c r="E4" s="118">
        <f t="shared" si="2"/>
        <v>5</v>
      </c>
      <c r="F4" s="118">
        <f t="shared" si="3"/>
        <v>2900</v>
      </c>
      <c r="I4" t="s">
        <v>73</v>
      </c>
      <c r="J4" s="121">
        <v>7.1274421973962827</v>
      </c>
      <c r="K4" s="121">
        <v>4.4627034265520678</v>
      </c>
      <c r="L4">
        <v>4</v>
      </c>
      <c r="M4">
        <v>6.9</v>
      </c>
    </row>
    <row r="5" spans="1:13">
      <c r="A5" s="22" t="str">
        <f t="shared" si="0"/>
        <v>PC_skjerm 27"</v>
      </c>
      <c r="B5" s="123" t="s">
        <v>165</v>
      </c>
      <c r="C5" s="22" t="s">
        <v>34</v>
      </c>
      <c r="D5" s="117">
        <f t="shared" si="1"/>
        <v>353.07663100057835</v>
      </c>
      <c r="E5" s="118">
        <f t="shared" si="2"/>
        <v>5</v>
      </c>
      <c r="F5" s="118">
        <f t="shared" si="3"/>
        <v>2900</v>
      </c>
      <c r="I5" t="s">
        <v>74</v>
      </c>
      <c r="J5" s="121">
        <v>6.0917004409778022</v>
      </c>
      <c r="K5" s="121">
        <v>0.3239493002981817</v>
      </c>
      <c r="L5">
        <v>8</v>
      </c>
      <c r="M5">
        <v>13</v>
      </c>
    </row>
    <row r="6" spans="1:13">
      <c r="A6" s="22" t="str">
        <f t="shared" si="0"/>
        <v>PC_skjerm 30"</v>
      </c>
      <c r="B6" s="123" t="s">
        <v>165</v>
      </c>
      <c r="C6" s="22" t="s">
        <v>35</v>
      </c>
      <c r="D6" s="117">
        <f t="shared" si="1"/>
        <v>362.89363736263738</v>
      </c>
      <c r="E6" s="118">
        <f t="shared" si="2"/>
        <v>5</v>
      </c>
      <c r="F6" s="118">
        <f t="shared" si="3"/>
        <v>2900</v>
      </c>
      <c r="I6" t="s">
        <v>75</v>
      </c>
      <c r="J6" s="121">
        <v>17.152726914315753</v>
      </c>
      <c r="K6" s="121">
        <v>-159.85961179253559</v>
      </c>
      <c r="L6">
        <v>55</v>
      </c>
      <c r="M6">
        <v>86</v>
      </c>
    </row>
    <row r="7" spans="1:13">
      <c r="A7" s="22" t="str">
        <f t="shared" si="0"/>
        <v>PC_skjerm 32"</v>
      </c>
      <c r="B7" s="123" t="s">
        <v>165</v>
      </c>
      <c r="C7" s="22" t="s">
        <v>36</v>
      </c>
      <c r="D7" s="117">
        <f t="shared" si="1"/>
        <v>369.43830827067666</v>
      </c>
      <c r="E7" s="118">
        <f t="shared" si="2"/>
        <v>5</v>
      </c>
      <c r="F7" s="118">
        <f t="shared" si="3"/>
        <v>2900</v>
      </c>
    </row>
    <row r="8" spans="1:13">
      <c r="A8" s="22" t="str">
        <f t="shared" si="0"/>
        <v>PC_skjerm 34"</v>
      </c>
      <c r="B8" s="123" t="s">
        <v>165</v>
      </c>
      <c r="C8" s="22" t="s">
        <v>37</v>
      </c>
      <c r="D8" s="117">
        <f t="shared" si="1"/>
        <v>375.98297917871599</v>
      </c>
      <c r="E8" s="118">
        <f t="shared" si="2"/>
        <v>5</v>
      </c>
      <c r="F8" s="118">
        <f t="shared" si="3"/>
        <v>2900</v>
      </c>
    </row>
    <row r="9" spans="1:13">
      <c r="A9" s="22" t="str">
        <f t="shared" si="0"/>
        <v>Berbar_PC Gjennomsnitt</v>
      </c>
      <c r="B9" s="123" t="s">
        <v>163</v>
      </c>
      <c r="C9" s="22" t="s">
        <v>157</v>
      </c>
      <c r="D9" s="117">
        <v>233.70512500000007</v>
      </c>
      <c r="E9" s="22">
        <v>3</v>
      </c>
      <c r="F9" s="22">
        <v>10150</v>
      </c>
      <c r="G9" s="22"/>
    </row>
    <row r="10" spans="1:13">
      <c r="A10" s="22" t="str">
        <f t="shared" si="0"/>
        <v>Berbar_PC 12"</v>
      </c>
      <c r="B10" s="123" t="s">
        <v>163</v>
      </c>
      <c r="C10" s="22" t="s">
        <v>158</v>
      </c>
      <c r="D10" s="117">
        <f>VALUE(LEFT(C10,2))*$J$3+$K$3</f>
        <v>142.00122834079281</v>
      </c>
      <c r="E10" s="118">
        <f>VLOOKUP(B10,$B$1:$E$36,4, FALSE)</f>
        <v>3</v>
      </c>
      <c r="F10" s="118">
        <f>VLOOKUP(B10,$B$1:$F$36,5, FALSE)</f>
        <v>10150</v>
      </c>
    </row>
    <row r="11" spans="1:13">
      <c r="A11" s="22" t="str">
        <f t="shared" si="0"/>
        <v>Berbar_PC 13"</v>
      </c>
      <c r="B11" s="123" t="s">
        <v>163</v>
      </c>
      <c r="C11" s="22" t="s">
        <v>39</v>
      </c>
      <c r="D11" s="117">
        <f>VALUE(LEFT(C11,2))*$J$3+$K$3</f>
        <v>173.44256433823529</v>
      </c>
      <c r="E11" s="118">
        <f>VLOOKUP(B11,$B$1:$E$36,4, FALSE)</f>
        <v>3</v>
      </c>
      <c r="F11" s="118">
        <f>VLOOKUP(B11,$B$1:$F$36,5, FALSE)</f>
        <v>10150</v>
      </c>
    </row>
    <row r="12" spans="1:13">
      <c r="A12" s="22" t="str">
        <f t="shared" si="0"/>
        <v>Berbar_PC 14"</v>
      </c>
      <c r="B12" s="123" t="s">
        <v>163</v>
      </c>
      <c r="C12" s="22" t="s">
        <v>40</v>
      </c>
      <c r="D12" s="117">
        <f>VALUE(LEFT(C12,2))*$J$3+$K$3</f>
        <v>204.88390033567771</v>
      </c>
      <c r="E12" s="118">
        <f>VLOOKUP(B12,$B$1:$E$36,4, FALSE)</f>
        <v>3</v>
      </c>
      <c r="F12" s="118">
        <f>VLOOKUP(B12,$B$1:$F$36,5, FALSE)</f>
        <v>10150</v>
      </c>
    </row>
    <row r="13" spans="1:13">
      <c r="A13" s="22" t="str">
        <f t="shared" si="0"/>
        <v>Berbar_PC 15"</v>
      </c>
      <c r="B13" s="123" t="s">
        <v>163</v>
      </c>
      <c r="C13" s="22" t="s">
        <v>41</v>
      </c>
      <c r="D13" s="117">
        <f>VALUE(LEFT(C13,2))*$J$3+$K$3</f>
        <v>236.32523633312019</v>
      </c>
      <c r="E13" s="118">
        <f>VLOOKUP(B13,$B$1:$E$36,4, FALSE)</f>
        <v>3</v>
      </c>
      <c r="F13" s="118">
        <f>VLOOKUP(B13,$B$1:$F$36,5, FALSE)</f>
        <v>10150</v>
      </c>
    </row>
    <row r="14" spans="1:13">
      <c r="A14" s="22" t="str">
        <f t="shared" si="0"/>
        <v>Berbar_PC 16"</v>
      </c>
      <c r="B14" s="123" t="s">
        <v>163</v>
      </c>
      <c r="C14" s="22" t="s">
        <v>42</v>
      </c>
      <c r="D14" s="117">
        <f>VALUE(LEFT(C14,2))*$J$3+$K$3</f>
        <v>267.76657233056261</v>
      </c>
      <c r="E14" s="118">
        <f>VLOOKUP(B14,$B$1:$E$36,4, FALSE)</f>
        <v>3</v>
      </c>
      <c r="F14" s="118">
        <f>VLOOKUP(B14,$B$1:$F$36,5, FALSE)</f>
        <v>10150</v>
      </c>
    </row>
    <row r="15" spans="1:13">
      <c r="A15" s="22" t="str">
        <f t="shared" si="0"/>
        <v>Stasjonær_PC Gjennomsnitt</v>
      </c>
      <c r="B15" s="123" t="s">
        <v>164</v>
      </c>
      <c r="C15" s="22" t="s">
        <v>157</v>
      </c>
      <c r="D15" s="22">
        <v>367</v>
      </c>
      <c r="E15" s="22">
        <v>4</v>
      </c>
      <c r="F15" s="22">
        <v>10800</v>
      </c>
      <c r="G15" s="22"/>
    </row>
    <row r="16" spans="1:13">
      <c r="A16" s="22" t="str">
        <f t="shared" si="0"/>
        <v>Stasjonær_PC Kraftig</v>
      </c>
      <c r="B16" s="123" t="s">
        <v>164</v>
      </c>
      <c r="C16" s="22" t="s">
        <v>43</v>
      </c>
      <c r="D16" s="117">
        <f>D15+50</f>
        <v>417</v>
      </c>
      <c r="E16" s="118">
        <f>VLOOKUP(B16,$B$1:$E$36,4, FALSE)</f>
        <v>4</v>
      </c>
      <c r="F16" s="118">
        <f>VLOOKUP(B16,$B$1:$F$36,5, FALSE)</f>
        <v>10800</v>
      </c>
    </row>
    <row r="17" spans="1:7">
      <c r="A17" s="22" t="str">
        <f t="shared" si="0"/>
        <v>Stasjonær_PC Vanleg</v>
      </c>
      <c r="B17" s="123" t="s">
        <v>164</v>
      </c>
      <c r="C17" s="22" t="s">
        <v>44</v>
      </c>
      <c r="D17" s="117">
        <f>D15-50</f>
        <v>317</v>
      </c>
      <c r="E17" s="118">
        <f>VLOOKUP(B17,$B$1:$E$36,4, FALSE)</f>
        <v>4</v>
      </c>
      <c r="F17" s="118">
        <f>VLOOKUP(B17,$B$1:$F$36,5, FALSE)</f>
        <v>10800</v>
      </c>
    </row>
    <row r="18" spans="1:7">
      <c r="A18" s="22" t="str">
        <f t="shared" si="0"/>
        <v>Mobiltelefon Gjennomsnitt</v>
      </c>
      <c r="B18" s="22" t="s">
        <v>154</v>
      </c>
      <c r="C18" s="22" t="s">
        <v>157</v>
      </c>
      <c r="D18" s="22">
        <v>50</v>
      </c>
      <c r="E18" s="22">
        <v>2.5</v>
      </c>
      <c r="F18" s="22">
        <v>6100</v>
      </c>
      <c r="G18" s="22"/>
    </row>
    <row r="19" spans="1:7">
      <c r="A19" s="22" t="str">
        <f t="shared" si="0"/>
        <v>Mobiltelefon 4"</v>
      </c>
      <c r="B19" s="22" t="s">
        <v>154</v>
      </c>
      <c r="C19" s="22" t="s">
        <v>46</v>
      </c>
      <c r="D19" s="117">
        <f>VALUE(LEFT(C19,1))*$J$4+$K$4</f>
        <v>32.972472216137199</v>
      </c>
      <c r="E19" s="118">
        <f>VLOOKUP(B19,$B$1:$E$36,4, FALSE)</f>
        <v>2.5</v>
      </c>
      <c r="F19" s="118">
        <f>VLOOKUP(B19,$B$1:$F$36,5, FALSE)</f>
        <v>6100</v>
      </c>
    </row>
    <row r="20" spans="1:7">
      <c r="A20" s="22" t="str">
        <f t="shared" si="0"/>
        <v>Mobiltelefon 5"</v>
      </c>
      <c r="B20" s="22" t="s">
        <v>154</v>
      </c>
      <c r="C20" s="22" t="s">
        <v>47</v>
      </c>
      <c r="D20" s="117">
        <f>VALUE(LEFT(C20,1))*$J$4+$K$4</f>
        <v>40.099914413533483</v>
      </c>
      <c r="E20" s="118">
        <f>VLOOKUP(B20,$B$1:$E$36,4, FALSE)</f>
        <v>2.5</v>
      </c>
      <c r="F20" s="118">
        <f>VLOOKUP(B20,$B$1:$F$36,5, FALSE)</f>
        <v>6100</v>
      </c>
    </row>
    <row r="21" spans="1:7">
      <c r="A21" s="22" t="str">
        <f t="shared" si="0"/>
        <v>Mobiltelefon 6"</v>
      </c>
      <c r="B21" s="22" t="s">
        <v>154</v>
      </c>
      <c r="C21" s="22" t="s">
        <v>48</v>
      </c>
      <c r="D21" s="117">
        <f>VALUE(LEFT(C21,1))*$J$4+$K$4</f>
        <v>47.22735661092976</v>
      </c>
      <c r="E21" s="118">
        <f>VLOOKUP(B21,$B$1:$E$36,4, FALSE)</f>
        <v>2.5</v>
      </c>
      <c r="F21" s="118">
        <f>VLOOKUP(B21,$B$1:$F$36,5, FALSE)</f>
        <v>6100</v>
      </c>
    </row>
    <row r="22" spans="1:7">
      <c r="A22" s="22" t="str">
        <f t="shared" si="0"/>
        <v>Mobiltelefon 7"</v>
      </c>
      <c r="B22" s="22" t="s">
        <v>45</v>
      </c>
      <c r="C22" s="22" t="s">
        <v>49</v>
      </c>
      <c r="D22" s="117">
        <f>VALUE(LEFT(C22,1))*$J$4+$K$4</f>
        <v>54.354798808326045</v>
      </c>
      <c r="E22" s="118">
        <f>VLOOKUP(B22,$B$1:$E$36,4, FALSE)</f>
        <v>2.5</v>
      </c>
      <c r="F22" s="118">
        <f>VLOOKUP(B22,$B$1:$F$36,5, FALSE)</f>
        <v>6100</v>
      </c>
    </row>
    <row r="23" spans="1:7">
      <c r="A23" s="22" t="str">
        <f t="shared" si="0"/>
        <v>Nettbrett Gjennomsnitt</v>
      </c>
      <c r="B23" s="22" t="s">
        <v>155</v>
      </c>
      <c r="C23" s="22" t="s">
        <v>157</v>
      </c>
      <c r="D23" s="117">
        <v>68.433846153846147</v>
      </c>
      <c r="E23" s="22">
        <v>2</v>
      </c>
      <c r="F23" s="22">
        <v>3300</v>
      </c>
      <c r="G23" s="22"/>
    </row>
    <row r="24" spans="1:7">
      <c r="A24" s="22" t="str">
        <f t="shared" si="0"/>
        <v>Nettbrett 8"</v>
      </c>
      <c r="B24" s="22" t="s">
        <v>155</v>
      </c>
      <c r="C24" s="22" t="s">
        <v>51</v>
      </c>
      <c r="D24" s="117">
        <f>VALUE(LEFT(C24, LEN(C24)-1))*$J$5+$K$5</f>
        <v>49.057552828120599</v>
      </c>
      <c r="E24" s="118">
        <f>VLOOKUP(B24,$B$1:$E$36,4, FALSE)</f>
        <v>2</v>
      </c>
      <c r="F24" s="118">
        <f>VLOOKUP(B24,$B$1:$F$36,5, FALSE)</f>
        <v>3300</v>
      </c>
    </row>
    <row r="25" spans="1:7">
      <c r="A25" s="22" t="str">
        <f t="shared" si="0"/>
        <v>Nettbrett 10"</v>
      </c>
      <c r="B25" s="22" t="s">
        <v>155</v>
      </c>
      <c r="C25" s="22" t="s">
        <v>52</v>
      </c>
      <c r="D25" s="117">
        <f>VALUE(LEFT(C25, LEN(C25)-1))*$J$5+$K$5</f>
        <v>61.240953710076205</v>
      </c>
      <c r="E25" s="118">
        <f>VLOOKUP(B25,$B$1:$E$36,4, FALSE)</f>
        <v>2</v>
      </c>
      <c r="F25" s="118">
        <f>VLOOKUP(B25,$B$1:$F$36,5, FALSE)</f>
        <v>3300</v>
      </c>
    </row>
    <row r="26" spans="1:7">
      <c r="A26" s="22" t="str">
        <f t="shared" si="0"/>
        <v>Nettbrett 12"</v>
      </c>
      <c r="B26" s="22" t="s">
        <v>50</v>
      </c>
      <c r="C26" s="22" t="s">
        <v>38</v>
      </c>
      <c r="D26" s="117">
        <f>VALUE(LEFT(C26, LEN(C26)-1))*$J$5+$K$5</f>
        <v>73.424354592031804</v>
      </c>
      <c r="E26" s="118">
        <f>VLOOKUP(B26,$B$1:$E$36,4, FALSE)</f>
        <v>2</v>
      </c>
      <c r="F26" s="118">
        <f>VLOOKUP(B26,$B$1:$F$36,5, FALSE)</f>
        <v>3300</v>
      </c>
    </row>
    <row r="27" spans="1:7">
      <c r="A27" s="22" t="str">
        <f t="shared" si="0"/>
        <v>Møteromsskjerm Gjennomsnitt</v>
      </c>
      <c r="B27" s="22" t="s">
        <v>156</v>
      </c>
      <c r="C27" s="22" t="s">
        <v>157</v>
      </c>
      <c r="D27" s="22">
        <v>1016</v>
      </c>
      <c r="E27" s="22">
        <v>5</v>
      </c>
      <c r="F27" s="119">
        <v>37500</v>
      </c>
    </row>
    <row r="28" spans="1:7">
      <c r="A28" s="22" t="str">
        <f t="shared" si="0"/>
        <v>Møteromsskjerm 55"</v>
      </c>
      <c r="B28" s="22" t="s">
        <v>156</v>
      </c>
      <c r="C28" s="22" t="s">
        <v>55</v>
      </c>
      <c r="D28" s="117">
        <f>VALUE(LEFT(C28, LEN(C28)-1))*$J$6+$K$6</f>
        <v>783.54036849483089</v>
      </c>
      <c r="E28" s="118">
        <f t="shared" ref="E28:E34" si="4">VLOOKUP(B28,$B$1:$E$36,4, FALSE)</f>
        <v>5</v>
      </c>
      <c r="F28" s="118">
        <f t="shared" ref="F28:F34" si="5">VLOOKUP(B28,$B$1:$F$36,5, FALSE)</f>
        <v>37500</v>
      </c>
    </row>
    <row r="29" spans="1:7">
      <c r="A29" s="22" t="str">
        <f t="shared" si="0"/>
        <v>Møteromsskjerm 60"</v>
      </c>
      <c r="B29" s="22" t="s">
        <v>156</v>
      </c>
      <c r="C29" s="22" t="s">
        <v>56</v>
      </c>
      <c r="D29" s="117">
        <f t="shared" ref="D29:D34" si="6">VALUE(LEFT(C29, LEN(C29)-1))*$J$6+$K$6</f>
        <v>869.30400306640968</v>
      </c>
      <c r="E29" s="118">
        <f t="shared" si="4"/>
        <v>5</v>
      </c>
      <c r="F29" s="118">
        <f t="shared" si="5"/>
        <v>37500</v>
      </c>
    </row>
    <row r="30" spans="1:7">
      <c r="A30" s="22" t="str">
        <f t="shared" si="0"/>
        <v>Møteromsskjerm 65"</v>
      </c>
      <c r="B30" s="22" t="s">
        <v>156</v>
      </c>
      <c r="C30" s="22" t="s">
        <v>57</v>
      </c>
      <c r="D30" s="117">
        <f t="shared" si="6"/>
        <v>955.06763763798835</v>
      </c>
      <c r="E30" s="118">
        <f t="shared" si="4"/>
        <v>5</v>
      </c>
      <c r="F30" s="118">
        <f t="shared" si="5"/>
        <v>37500</v>
      </c>
    </row>
    <row r="31" spans="1:7">
      <c r="A31" s="22" t="str">
        <f t="shared" si="0"/>
        <v>Møteromsskjerm 70"</v>
      </c>
      <c r="B31" s="22" t="s">
        <v>156</v>
      </c>
      <c r="C31" s="22" t="s">
        <v>58</v>
      </c>
      <c r="D31" s="117">
        <f t="shared" si="6"/>
        <v>1040.831272209567</v>
      </c>
      <c r="E31" s="118">
        <f t="shared" si="4"/>
        <v>5</v>
      </c>
      <c r="F31" s="118">
        <f t="shared" si="5"/>
        <v>37500</v>
      </c>
    </row>
    <row r="32" spans="1:7">
      <c r="A32" s="22" t="str">
        <f t="shared" si="0"/>
        <v>Møteromsskjerm 75"</v>
      </c>
      <c r="B32" s="22" t="s">
        <v>156</v>
      </c>
      <c r="C32" s="22" t="s">
        <v>59</v>
      </c>
      <c r="D32" s="117">
        <f t="shared" si="6"/>
        <v>1126.5949067811459</v>
      </c>
      <c r="E32" s="118">
        <f t="shared" si="4"/>
        <v>5</v>
      </c>
      <c r="F32" s="118">
        <f t="shared" si="5"/>
        <v>37500</v>
      </c>
    </row>
    <row r="33" spans="1:6">
      <c r="A33" s="22" t="str">
        <f t="shared" si="0"/>
        <v>Møteromsskjerm 80"</v>
      </c>
      <c r="B33" s="22" t="s">
        <v>156</v>
      </c>
      <c r="C33" s="22" t="s">
        <v>60</v>
      </c>
      <c r="D33" s="117">
        <f t="shared" si="6"/>
        <v>1212.3585413527246</v>
      </c>
      <c r="E33" s="118">
        <f t="shared" si="4"/>
        <v>5</v>
      </c>
      <c r="F33" s="118">
        <f t="shared" si="5"/>
        <v>37500</v>
      </c>
    </row>
    <row r="34" spans="1:6">
      <c r="A34" s="22" t="str">
        <f t="shared" si="0"/>
        <v>Møteromsskjerm 85"</v>
      </c>
      <c r="B34" s="22" t="s">
        <v>53</v>
      </c>
      <c r="C34" s="22" t="s">
        <v>61</v>
      </c>
      <c r="D34" s="117">
        <f t="shared" si="6"/>
        <v>1298.1221759243035</v>
      </c>
      <c r="E34" s="118">
        <f t="shared" si="4"/>
        <v>5</v>
      </c>
      <c r="F34" s="118">
        <f t="shared" si="5"/>
        <v>37500</v>
      </c>
    </row>
    <row r="35" spans="1:6">
      <c r="A35" s="22" t="str">
        <f t="shared" si="0"/>
        <v>Ruter Gjennomsnitt</v>
      </c>
      <c r="B35" s="22" t="s">
        <v>76</v>
      </c>
      <c r="C35" s="22" t="s">
        <v>157</v>
      </c>
      <c r="D35" s="22">
        <v>76</v>
      </c>
      <c r="E35" s="22">
        <v>3</v>
      </c>
      <c r="F35" s="120">
        <v>1000</v>
      </c>
    </row>
    <row r="36" spans="1:6">
      <c r="A36" s="22" t="str">
        <f t="shared" si="0"/>
        <v>Skrivar Gjennomsnitt</v>
      </c>
      <c r="B36" s="22" t="s">
        <v>77</v>
      </c>
      <c r="C36" s="22" t="s">
        <v>12</v>
      </c>
      <c r="D36" s="22">
        <v>1163</v>
      </c>
      <c r="E36" s="22">
        <v>6</v>
      </c>
      <c r="F36" s="120">
        <v>1000</v>
      </c>
    </row>
    <row r="40" spans="1:6">
      <c r="A40" s="2" t="s">
        <v>9</v>
      </c>
      <c r="B40" s="2" t="s">
        <v>78</v>
      </c>
      <c r="C40" s="2" t="s">
        <v>79</v>
      </c>
      <c r="D40" s="2" t="s">
        <v>80</v>
      </c>
    </row>
    <row r="41" spans="1:6">
      <c r="A41" t="s">
        <v>81</v>
      </c>
      <c r="B41">
        <v>1</v>
      </c>
      <c r="C41">
        <v>0</v>
      </c>
      <c r="D41">
        <v>1</v>
      </c>
    </row>
    <row r="42" spans="1:6">
      <c r="A42" t="s">
        <v>82</v>
      </c>
      <c r="B42">
        <v>1</v>
      </c>
      <c r="C42">
        <v>1</v>
      </c>
      <c r="D42">
        <v>1.1000000000000001</v>
      </c>
    </row>
    <row r="43" spans="1:6">
      <c r="A43" t="s">
        <v>83</v>
      </c>
      <c r="B43">
        <v>0.15</v>
      </c>
      <c r="C43">
        <v>-1</v>
      </c>
      <c r="D43">
        <v>0.7</v>
      </c>
    </row>
    <row r="44" spans="1:6">
      <c r="A44" t="s">
        <v>84</v>
      </c>
      <c r="B44">
        <v>0.15</v>
      </c>
      <c r="C44">
        <v>-1.5</v>
      </c>
      <c r="D44">
        <v>0.4</v>
      </c>
    </row>
    <row r="45" spans="1:6">
      <c r="A45" t="s">
        <v>85</v>
      </c>
      <c r="B45">
        <v>0</v>
      </c>
      <c r="C45">
        <v>-1.5</v>
      </c>
      <c r="D45">
        <v>0</v>
      </c>
    </row>
    <row r="48" spans="1:6">
      <c r="A48" s="2" t="s">
        <v>86</v>
      </c>
    </row>
    <row r="49" spans="1:3">
      <c r="A49" s="2" t="s">
        <v>87</v>
      </c>
      <c r="B49" s="2" t="s">
        <v>88</v>
      </c>
      <c r="C49" s="2" t="s">
        <v>89</v>
      </c>
    </row>
    <row r="50" spans="1:3">
      <c r="A50" t="s">
        <v>152</v>
      </c>
      <c r="B50" t="s">
        <v>91</v>
      </c>
      <c r="C50" t="s">
        <v>92</v>
      </c>
    </row>
    <row r="51" spans="1:3">
      <c r="A51" t="s">
        <v>90</v>
      </c>
      <c r="B51" t="s">
        <v>93</v>
      </c>
      <c r="C51" t="s">
        <v>94</v>
      </c>
    </row>
    <row r="52" spans="1:3">
      <c r="A52" t="s">
        <v>95</v>
      </c>
      <c r="B52" t="s">
        <v>96</v>
      </c>
      <c r="C52" t="s">
        <v>97</v>
      </c>
    </row>
    <row r="53" spans="1:3">
      <c r="A53" t="s">
        <v>153</v>
      </c>
      <c r="B53" t="s">
        <v>102</v>
      </c>
      <c r="C53" t="s">
        <v>99</v>
      </c>
    </row>
    <row r="54" spans="1:3">
      <c r="A54" t="s">
        <v>153</v>
      </c>
      <c r="B54" t="s">
        <v>103</v>
      </c>
      <c r="C54" t="s">
        <v>100</v>
      </c>
    </row>
    <row r="55" spans="1:3">
      <c r="A55" t="s">
        <v>98</v>
      </c>
      <c r="B55" t="s">
        <v>104</v>
      </c>
      <c r="C55" t="s">
        <v>101</v>
      </c>
    </row>
  </sheetData>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bb2028-43e6-4cc2-a67b-7a6125cf5ee2">
      <Terms xmlns="http://schemas.microsoft.com/office/infopath/2007/PartnerControls"/>
    </lcf76f155ced4ddcb4097134ff3c332f>
    <TaxCatchAll xmlns="82b74a00-43a6-4076-ac55-a30bded8718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39FE704F80C14DA225DF2A1DC23842" ma:contentTypeVersion="14" ma:contentTypeDescription="Opprett et nytt dokument." ma:contentTypeScope="" ma:versionID="71e056568bc1609470267e91476174da">
  <xsd:schema xmlns:xsd="http://www.w3.org/2001/XMLSchema" xmlns:xs="http://www.w3.org/2001/XMLSchema" xmlns:p="http://schemas.microsoft.com/office/2006/metadata/properties" xmlns:ns2="467848e3-5c03-4c04-af4f-ba95e20870c9" xmlns:ns3="82b74a00-43a6-4076-ac55-a30bded87187" xmlns:ns4="adbb2028-43e6-4cc2-a67b-7a6125cf5ee2" targetNamespace="http://schemas.microsoft.com/office/2006/metadata/properties" ma:root="true" ma:fieldsID="be6ac60fa7d585778b109da01dacafdd" ns2:_="" ns3:_="" ns4:_="">
    <xsd:import namespace="467848e3-5c03-4c04-af4f-ba95e20870c9"/>
    <xsd:import namespace="82b74a00-43a6-4076-ac55-a30bded87187"/>
    <xsd:import namespace="adbb2028-43e6-4cc2-a67b-7a6125cf5ee2"/>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4:MediaServiceAutoKeyPoints" minOccurs="0"/>
                <xsd:element ref="ns4:MediaServiceKeyPoints" minOccurs="0"/>
                <xsd:element ref="ns4:lcf76f155ced4ddcb4097134ff3c332f" minOccurs="0"/>
                <xsd:element ref="ns3:TaxCatchAll" minOccurs="0"/>
                <xsd:element ref="ns4:MediaServiceObjectDetectorVersions" minOccurs="0"/>
                <xsd:element ref="ns4:MediaServiceSearchProperties"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848e3-5c03-4c04-af4f-ba95e20870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b74a00-43a6-4076-ac55-a30bded87187" elementFormDefault="qualified">
    <xsd:import namespace="http://schemas.microsoft.com/office/2006/documentManagement/types"/>
    <xsd:import namespace="http://schemas.microsoft.com/office/infopath/2007/PartnerControls"/>
    <xsd:element name="SharedWithUsers" ma:index="13"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ingsdetaljer" ma:internalName="SharedWithDetails" ma:readOnly="true">
      <xsd:simpleType>
        <xsd:restriction base="dms:Note">
          <xsd:maxLength value="255"/>
        </xsd:restriction>
      </xsd:simpleType>
    </xsd:element>
    <xsd:element name="TaxCatchAll" ma:index="19" nillable="true" ma:displayName="Taxonomy Catch All Column" ma:hidden="true" ma:list="{684b6b28-8cca-4140-a6fc-dede0408c747}" ma:internalName="TaxCatchAll" ma:showField="CatchAllData" ma:web="82b74a00-43a6-4076-ac55-a30bded871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dbb2028-43e6-4cc2-a67b-7a6125cf5ee2" elementFormDefault="qualified">
    <xsd:import namespace="http://schemas.microsoft.com/office/2006/documentManagement/types"/>
    <xsd:import namespace="http://schemas.microsoft.com/office/infopath/2007/PartnerControls"/>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74F6EB-D688-4653-AEB7-F63EE95B4B81}">
  <ds:schemaRefs>
    <ds:schemaRef ds:uri="http://schemas.microsoft.com/sharepoint/v3/contenttype/forms"/>
  </ds:schemaRefs>
</ds:datastoreItem>
</file>

<file path=customXml/itemProps2.xml><?xml version="1.0" encoding="utf-8"?>
<ds:datastoreItem xmlns:ds="http://schemas.openxmlformats.org/officeDocument/2006/customXml" ds:itemID="{C6C29D96-A894-4C87-8D45-A7D776352E65}">
  <ds:schemaRefs>
    <ds:schemaRef ds:uri="http://schemas.microsoft.com/office/2006/metadata/properties"/>
    <ds:schemaRef ds:uri="http://schemas.microsoft.com/office/infopath/2007/PartnerControls"/>
    <ds:schemaRef ds:uri="adbb2028-43e6-4cc2-a67b-7a6125cf5ee2"/>
    <ds:schemaRef ds:uri="82b74a00-43a6-4076-ac55-a30bded87187"/>
  </ds:schemaRefs>
</ds:datastoreItem>
</file>

<file path=customXml/itemProps3.xml><?xml version="1.0" encoding="utf-8"?>
<ds:datastoreItem xmlns:ds="http://schemas.openxmlformats.org/officeDocument/2006/customXml" ds:itemID="{1CE889CB-EC68-4BB4-BD42-D24DAA0A37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848e3-5c03-4c04-af4f-ba95e20870c9"/>
    <ds:schemaRef ds:uri="82b74a00-43a6-4076-ac55-a30bded87187"/>
    <ds:schemaRef ds:uri="adbb2028-43e6-4cc2-a67b-7a6125cf5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Regneark</vt:lpstr>
      </vt:variant>
      <vt:variant>
        <vt:i4>6</vt:i4>
      </vt:variant>
      <vt:variant>
        <vt:lpstr>Navngitte områder</vt:lpstr>
      </vt:variant>
      <vt:variant>
        <vt:i4>12</vt:i4>
      </vt:variant>
    </vt:vector>
  </HeadingPairs>
  <TitlesOfParts>
    <vt:vector size="18" baseType="lpstr">
      <vt:lpstr>Intro</vt:lpstr>
      <vt:lpstr>Ditt klimafotavtrykk</vt:lpstr>
      <vt:lpstr>Klimatiltak</vt:lpstr>
      <vt:lpstr>Innkjøp &amp; effekt</vt:lpstr>
      <vt:lpstr>Datagrunnlag</vt:lpstr>
      <vt:lpstr>Datagrunnlag (skjul ved bruk)</vt:lpstr>
      <vt:lpstr>Berbar_PC</vt:lpstr>
      <vt:lpstr>Datagrunnlag</vt:lpstr>
      <vt:lpstr>Hovedkategorier</vt:lpstr>
      <vt:lpstr>Mobiltelefon</vt:lpstr>
      <vt:lpstr>Møteromsskjerm</vt:lpstr>
      <vt:lpstr>Nettbrett</vt:lpstr>
      <vt:lpstr>PC_skjerm</vt:lpstr>
      <vt:lpstr>Ruter</vt:lpstr>
      <vt:lpstr>Skrivar</vt:lpstr>
      <vt:lpstr>Stasjonær_PC</vt:lpstr>
      <vt:lpstr>Subkategorier</vt:lpstr>
      <vt:lpstr>Tiltak</vt:lpstr>
    </vt:vector>
  </TitlesOfParts>
  <Manager/>
  <Company>Asplan Viak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Molly Bazilchuk</dc:creator>
  <cp:keywords/>
  <dc:description/>
  <cp:lastModifiedBy>Daniel Andreas Monsen Gløsen</cp:lastModifiedBy>
  <dcterms:created xsi:type="dcterms:W3CDTF">2024-12-09T12:13:23Z</dcterms:created>
  <dcterms:modified xsi:type="dcterms:W3CDTF">2025-06-23T10:36:00Z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0x010100A739FE704F80C14DA225DF2A1DC23842</vt:lpwstr>
  </property>
  <property fmtid="{D5CDD505-2E9C-101B-9397-08002B2CF9AE}" pid="3" name="_dlc_DocIdItemGuid">
    <vt:lpwstr>64153175-aaf2-4251-aee4-128ddc472a01</vt:lpwstr>
  </property>
  <property fmtid="{D5CDD505-2E9C-101B-9397-08002B2CF9AE}" pid="4" name="MediaServiceImageTags">
    <vt:lpwstr/>
  </property>
</Properties>
</file>