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darbeideres mapper\Heidi\Filer til XTRF\87385\"/>
    </mc:Choice>
  </mc:AlternateContent>
  <bookViews>
    <workbookView xWindow="0" yWindow="0" windowWidth="28800" windowHeight="14145" tabRatio="807" activeTab="7"/>
  </bookViews>
  <sheets>
    <sheet name="Forside" sheetId="21" r:id="rId1"/>
    <sheet name="1. Grunninnstillingar" sheetId="31" r:id="rId2"/>
    <sheet name="2. Lage evalueringsmatrise" sheetId="2" r:id="rId3"/>
    <sheet name="Ark3" sheetId="41" r:id="rId4"/>
    <sheet name="Ark2" sheetId="40" r:id="rId5"/>
    <sheet name="Ark1" sheetId="39" r:id="rId6"/>
    <sheet name="3. Registrere pris" sheetId="38" r:id="rId7"/>
    <sheet name="4. Registrere kvalitetspoeng" sheetId="36" r:id="rId8"/>
    <sheet name="5. Tildeling" sheetId="34" r:id="rId9"/>
    <sheet name="Alle beregninger" sheetId="28" state="hidden" r:id="rId10"/>
  </sheets>
  <definedNames>
    <definedName name="alle_priser" localSheetId="6">'3. Registrere pris'!#REF!</definedName>
    <definedName name="alle_priser" localSheetId="7">'4. Registrere kvalitetspoeng'!#REF!</definedName>
    <definedName name="alle_priser">'Alle beregninger'!$M$7:$AA$7</definedName>
    <definedName name="Antall_tilbydere">'5. Tildeling'!#REF!</definedName>
    <definedName name="forventet_pris">'2. Lage evalueringsmatrise'!$L$8</definedName>
    <definedName name="Knekkpunkt">'1. Grunninnstillingar'!$Q$15</definedName>
    <definedName name="Kvalitetsdetaljer">'Alle beregninger'!$M$45:$AA$51</definedName>
    <definedName name="metode">'1. Grunninnstillingar'!$Q$11</definedName>
    <definedName name="Område_kvalitet">'Alle beregninger'!$M$96:$AA$107</definedName>
    <definedName name="område_kvalitet_detaljer">'Alle beregninger'!$M$45:$AA$51</definedName>
    <definedName name="Område_pris">'Alle beregninger'!$M$95:$AA$102</definedName>
    <definedName name="område_total">'Alle beregninger'!$M$97:$AA$101</definedName>
    <definedName name="plan_kost">'2. Lage evalueringsmatrise'!$O$5</definedName>
    <definedName name="Pluss_minus">#REF!</definedName>
    <definedName name="pris_fra">'2. Lage evalueringsmatrise'!$M$46</definedName>
    <definedName name="pris_seks_beste">'5. Tildeling'!$I$5:$I$10</definedName>
    <definedName name="Pris_til">'2. Lage evalueringsmatrise'!$M$47</definedName>
    <definedName name="prisfra">'2. Lage evalueringsmatrise'!$M$46</definedName>
    <definedName name="Pristil">'2. Lage evalueringsmatrise'!$M$47</definedName>
    <definedName name="skalaFra">'1. Grunninnstillingar'!$Q$6</definedName>
    <definedName name="skalatil">'1. Grunninnstillingar'!$Q$7</definedName>
    <definedName name="skalTil">'1. Grunninnstillingar'!$Q$7</definedName>
    <definedName name="tilbyder_Fra">'2. Lage evalueringsmatrise'!$M$46</definedName>
    <definedName name="tilbyder_Til">'2. Lage evalueringsmatrise'!$M$47</definedName>
    <definedName name="_xlnm.Print_Area" localSheetId="2">'2. Lage evalueringsmatrise'!$F$4:$M$43</definedName>
    <definedName name="åpenhet">'2. Lage evalueringsmatrise'!$P$46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2" l="1"/>
  <c r="L104" i="28" l="1"/>
  <c r="L105" i="28"/>
  <c r="L106" i="28"/>
  <c r="L107" i="28"/>
  <c r="M4" i="34"/>
  <c r="N4" i="34"/>
  <c r="O4" i="34"/>
  <c r="P4" i="34"/>
  <c r="H44" i="2" l="1"/>
  <c r="L102" i="28" l="1"/>
  <c r="L101" i="28"/>
  <c r="L100" i="28"/>
  <c r="L99" i="28"/>
  <c r="AA84" i="28"/>
  <c r="Z84" i="28"/>
  <c r="Y84" i="28"/>
  <c r="X84" i="28"/>
  <c r="W84" i="28"/>
  <c r="V84" i="28"/>
  <c r="U84" i="28"/>
  <c r="T84" i="28"/>
  <c r="S84" i="28"/>
  <c r="R84" i="28"/>
  <c r="Q84" i="28"/>
  <c r="P84" i="28"/>
  <c r="O84" i="28"/>
  <c r="N84" i="28"/>
  <c r="M84" i="28"/>
  <c r="M28" i="2" l="1"/>
  <c r="H7" i="36" l="1"/>
  <c r="G7" i="36"/>
  <c r="AO4" i="36" l="1"/>
  <c r="AA4" i="28" s="1"/>
  <c r="AM4" i="36"/>
  <c r="Z4" i="28" s="1"/>
  <c r="AK4" i="36"/>
  <c r="Y4" i="28" s="1"/>
  <c r="AI4" i="36"/>
  <c r="X4" i="28" s="1"/>
  <c r="AG4" i="36"/>
  <c r="W4" i="28" s="1"/>
  <c r="AE4" i="36"/>
  <c r="V4" i="28" s="1"/>
  <c r="AC4" i="36"/>
  <c r="U4" i="28" s="1"/>
  <c r="AA4" i="36"/>
  <c r="T4" i="28" s="1"/>
  <c r="Y4" i="36"/>
  <c r="S4" i="28" s="1"/>
  <c r="W4" i="36"/>
  <c r="R4" i="28" s="1"/>
  <c r="U4" i="36"/>
  <c r="Q4" i="28" s="1"/>
  <c r="S4" i="36"/>
  <c r="P4" i="28" s="1"/>
  <c r="Q4" i="36"/>
  <c r="O4" i="28" s="1"/>
  <c r="O4" i="36"/>
  <c r="N4" i="28" s="1"/>
  <c r="M4" i="36"/>
  <c r="M4" i="28" s="1"/>
  <c r="M30" i="2"/>
  <c r="M20" i="2"/>
  <c r="M21" i="2"/>
  <c r="M22" i="2"/>
  <c r="M23" i="2"/>
  <c r="M24" i="2"/>
  <c r="M25" i="2"/>
  <c r="M19" i="2"/>
  <c r="L44" i="2"/>
  <c r="L35" i="2"/>
  <c r="L26" i="2"/>
  <c r="L17" i="2"/>
  <c r="K8" i="36" l="1"/>
  <c r="K7" i="36"/>
  <c r="G7" i="38" l="1"/>
  <c r="G8" i="38"/>
  <c r="G9" i="38"/>
  <c r="G10" i="38"/>
  <c r="G11" i="38"/>
  <c r="G12" i="38"/>
  <c r="G13" i="38"/>
  <c r="G14" i="38"/>
  <c r="G15" i="38"/>
  <c r="G16" i="38"/>
  <c r="G17" i="38"/>
  <c r="G18" i="38"/>
  <c r="G19" i="38"/>
  <c r="G20" i="38"/>
  <c r="G6" i="38"/>
  <c r="W7" i="28" l="1"/>
  <c r="Y7" i="28"/>
  <c r="X7" i="28"/>
  <c r="U7" i="28"/>
  <c r="T7" i="28"/>
  <c r="S7" i="28"/>
  <c r="Q7" i="28"/>
  <c r="P7" i="28"/>
  <c r="M7" i="28"/>
  <c r="P99" i="28" l="1"/>
  <c r="U99" i="28"/>
  <c r="Q99" i="28"/>
  <c r="X99" i="28"/>
  <c r="S99" i="28"/>
  <c r="Y99" i="28"/>
  <c r="M99" i="28"/>
  <c r="T99" i="28"/>
  <c r="W99" i="28"/>
  <c r="U85" i="28"/>
  <c r="Q85" i="28"/>
  <c r="X85" i="28"/>
  <c r="P85" i="28"/>
  <c r="S85" i="28"/>
  <c r="Y85" i="28"/>
  <c r="T85" i="28"/>
  <c r="W85" i="28"/>
  <c r="M85" i="28"/>
  <c r="U39" i="28"/>
  <c r="U40" i="28"/>
  <c r="U41" i="28"/>
  <c r="U33" i="28"/>
  <c r="U21" i="28"/>
  <c r="U23" i="28"/>
  <c r="U30" i="28"/>
  <c r="U31" i="28"/>
  <c r="U28" i="28"/>
  <c r="U20" i="28"/>
  <c r="U27" i="28"/>
  <c r="U18" i="28"/>
  <c r="U38" i="28"/>
  <c r="U32" i="28"/>
  <c r="U24" i="28"/>
  <c r="U36" i="28"/>
  <c r="U14" i="28"/>
  <c r="U13" i="28"/>
  <c r="U9" i="28"/>
  <c r="U37" i="28"/>
  <c r="U19" i="28"/>
  <c r="U11" i="28"/>
  <c r="U29" i="28"/>
  <c r="U42" i="28"/>
  <c r="U12" i="28"/>
  <c r="U15" i="28"/>
  <c r="U22" i="28"/>
  <c r="U10" i="28"/>
  <c r="Q22" i="28"/>
  <c r="Q41" i="28"/>
  <c r="Q30" i="28"/>
  <c r="Q31" i="28"/>
  <c r="Q19" i="28"/>
  <c r="Q36" i="28"/>
  <c r="Q28" i="28"/>
  <c r="Q23" i="28"/>
  <c r="Q18" i="28"/>
  <c r="Q39" i="28"/>
  <c r="Q33" i="28"/>
  <c r="Q29" i="28"/>
  <c r="Q40" i="28"/>
  <c r="Q32" i="28"/>
  <c r="Q20" i="28"/>
  <c r="Q27" i="28"/>
  <c r="Q12" i="28"/>
  <c r="Q10" i="28"/>
  <c r="Q9" i="28"/>
  <c r="Q15" i="28"/>
  <c r="Q24" i="28"/>
  <c r="Q14" i="28"/>
  <c r="Q13" i="28"/>
  <c r="Q38" i="28"/>
  <c r="Q11" i="28"/>
  <c r="Q42" i="28"/>
  <c r="Q37" i="28"/>
  <c r="Q21" i="28"/>
  <c r="X37" i="28"/>
  <c r="X41" i="28"/>
  <c r="X32" i="28"/>
  <c r="X28" i="28"/>
  <c r="X36" i="28"/>
  <c r="X19" i="28"/>
  <c r="X30" i="28"/>
  <c r="X27" i="28"/>
  <c r="X24" i="28"/>
  <c r="X38" i="28"/>
  <c r="X40" i="28"/>
  <c r="X23" i="28"/>
  <c r="X29" i="28"/>
  <c r="X31" i="28"/>
  <c r="X20" i="28"/>
  <c r="X13" i="28"/>
  <c r="X42" i="28"/>
  <c r="X39" i="28"/>
  <c r="X33" i="28"/>
  <c r="X21" i="28"/>
  <c r="X22" i="28"/>
  <c r="X10" i="28"/>
  <c r="X18" i="28"/>
  <c r="X15" i="28"/>
  <c r="X9" i="28"/>
  <c r="X12" i="28"/>
  <c r="X14" i="28"/>
  <c r="X11" i="28"/>
  <c r="P29" i="28"/>
  <c r="P39" i="28"/>
  <c r="P30" i="28"/>
  <c r="P32" i="28"/>
  <c r="P22" i="28"/>
  <c r="P42" i="28"/>
  <c r="P23" i="28"/>
  <c r="P37" i="28"/>
  <c r="P27" i="28"/>
  <c r="P21" i="28"/>
  <c r="P33" i="28"/>
  <c r="P19" i="28"/>
  <c r="P36" i="28"/>
  <c r="P41" i="28"/>
  <c r="P31" i="28"/>
  <c r="P20" i="28"/>
  <c r="P24" i="28"/>
  <c r="P10" i="28"/>
  <c r="P12" i="28"/>
  <c r="P14" i="28"/>
  <c r="P40" i="28"/>
  <c r="P18" i="28"/>
  <c r="P13" i="28"/>
  <c r="P15" i="28"/>
  <c r="P38" i="28"/>
  <c r="P9" i="28"/>
  <c r="P11" i="28"/>
  <c r="P28" i="28"/>
  <c r="S27" i="28"/>
  <c r="S41" i="28"/>
  <c r="S42" i="28"/>
  <c r="S33" i="28"/>
  <c r="S19" i="28"/>
  <c r="S37" i="28"/>
  <c r="S24" i="28"/>
  <c r="S20" i="28"/>
  <c r="S30" i="28"/>
  <c r="S36" i="28"/>
  <c r="S28" i="28"/>
  <c r="S21" i="28"/>
  <c r="S18" i="28"/>
  <c r="S39" i="28"/>
  <c r="S29" i="28"/>
  <c r="S14" i="28"/>
  <c r="S12" i="28"/>
  <c r="S40" i="28"/>
  <c r="S32" i="28"/>
  <c r="S23" i="28"/>
  <c r="S10" i="28"/>
  <c r="S9" i="28"/>
  <c r="S31" i="28"/>
  <c r="S22" i="28"/>
  <c r="S11" i="28"/>
  <c r="S13" i="28"/>
  <c r="S38" i="28"/>
  <c r="S15" i="28"/>
  <c r="Y41" i="28"/>
  <c r="Y38" i="28"/>
  <c r="Y22" i="28"/>
  <c r="Y18" i="28"/>
  <c r="Y24" i="28"/>
  <c r="Y42" i="28"/>
  <c r="Y29" i="28"/>
  <c r="Y12" i="28"/>
  <c r="Y21" i="28"/>
  <c r="Y14" i="28"/>
  <c r="Y39" i="28"/>
  <c r="Y37" i="28"/>
  <c r="Y32" i="28"/>
  <c r="Y33" i="28"/>
  <c r="Y27" i="28"/>
  <c r="Y19" i="28"/>
  <c r="Y9" i="28"/>
  <c r="Y11" i="28"/>
  <c r="Y36" i="28"/>
  <c r="Y30" i="28"/>
  <c r="Y20" i="28"/>
  <c r="Y15" i="28"/>
  <c r="Y40" i="28"/>
  <c r="Y31" i="28"/>
  <c r="Y10" i="28"/>
  <c r="Y28" i="28"/>
  <c r="Y23" i="28"/>
  <c r="Y13" i="28"/>
  <c r="M38" i="28"/>
  <c r="M39" i="28"/>
  <c r="M27" i="28"/>
  <c r="M32" i="28"/>
  <c r="M29" i="28"/>
  <c r="M24" i="28"/>
  <c r="M31" i="28"/>
  <c r="M37" i="28"/>
  <c r="M33" i="28"/>
  <c r="M19" i="28"/>
  <c r="M30" i="28"/>
  <c r="M22" i="28"/>
  <c r="M36" i="28"/>
  <c r="M41" i="28"/>
  <c r="M18" i="28"/>
  <c r="M21" i="28"/>
  <c r="M23" i="28"/>
  <c r="M12" i="28"/>
  <c r="M42" i="28"/>
  <c r="M14" i="28"/>
  <c r="M13" i="28"/>
  <c r="M40" i="28"/>
  <c r="M28" i="28"/>
  <c r="M11" i="28"/>
  <c r="M20" i="28"/>
  <c r="M15" i="28"/>
  <c r="M10" i="28"/>
  <c r="T23" i="28"/>
  <c r="T27" i="28"/>
  <c r="T36" i="28"/>
  <c r="T37" i="28"/>
  <c r="T29" i="28"/>
  <c r="T32" i="28"/>
  <c r="T20" i="28"/>
  <c r="T21" i="28"/>
  <c r="T22" i="28"/>
  <c r="T42" i="28"/>
  <c r="T31" i="28"/>
  <c r="T40" i="28"/>
  <c r="T41" i="28"/>
  <c r="T33" i="28"/>
  <c r="T30" i="28"/>
  <c r="T39" i="28"/>
  <c r="T19" i="28"/>
  <c r="T28" i="28"/>
  <c r="T9" i="28"/>
  <c r="T10" i="28"/>
  <c r="T11" i="28"/>
  <c r="T38" i="28"/>
  <c r="T12" i="28"/>
  <c r="T24" i="28"/>
  <c r="T18" i="28"/>
  <c r="T13" i="28"/>
  <c r="T14" i="28"/>
  <c r="T15" i="28"/>
  <c r="W36" i="28"/>
  <c r="W42" i="28"/>
  <c r="W23" i="28"/>
  <c r="W39" i="28"/>
  <c r="W40" i="28"/>
  <c r="W20" i="28"/>
  <c r="W19" i="28"/>
  <c r="W21" i="28"/>
  <c r="W18" i="28"/>
  <c r="W37" i="28"/>
  <c r="W28" i="28"/>
  <c r="W29" i="28"/>
  <c r="W24" i="28"/>
  <c r="W27" i="28"/>
  <c r="W22" i="28"/>
  <c r="W41" i="28"/>
  <c r="W11" i="28"/>
  <c r="W30" i="28"/>
  <c r="W15" i="28"/>
  <c r="W12" i="28"/>
  <c r="W33" i="28"/>
  <c r="W32" i="28"/>
  <c r="W31" i="28"/>
  <c r="W14" i="28"/>
  <c r="W10" i="28"/>
  <c r="W9" i="28"/>
  <c r="W38" i="28"/>
  <c r="W13" i="28"/>
  <c r="M75" i="28"/>
  <c r="M9" i="28"/>
  <c r="Q75" i="28"/>
  <c r="X75" i="28"/>
  <c r="S75" i="28"/>
  <c r="Y75" i="28"/>
  <c r="T75" i="28"/>
  <c r="W75" i="28"/>
  <c r="U75" i="28"/>
  <c r="P75" i="28"/>
  <c r="J8" i="38"/>
  <c r="J17" i="38"/>
  <c r="J7" i="38"/>
  <c r="J11" i="38"/>
  <c r="J20" i="38"/>
  <c r="J16" i="38"/>
  <c r="J19" i="38"/>
  <c r="J15" i="38"/>
  <c r="J18" i="38"/>
  <c r="J14" i="38"/>
  <c r="J9" i="38"/>
  <c r="J12" i="38"/>
  <c r="J10" i="38"/>
  <c r="J6" i="38"/>
  <c r="J13" i="38"/>
  <c r="V7" i="28"/>
  <c r="R7" i="28"/>
  <c r="AA7" i="28"/>
  <c r="O7" i="28"/>
  <c r="Z7" i="28"/>
  <c r="N7" i="28"/>
  <c r="M41" i="2"/>
  <c r="M42" i="2"/>
  <c r="M43" i="2"/>
  <c r="M40" i="2"/>
  <c r="M39" i="2"/>
  <c r="M38" i="2"/>
  <c r="M37" i="2"/>
  <c r="M34" i="2"/>
  <c r="M33" i="2"/>
  <c r="M32" i="2"/>
  <c r="M31" i="2"/>
  <c r="M29" i="2"/>
  <c r="O99" i="28" l="1"/>
  <c r="V99" i="28"/>
  <c r="Z99" i="28"/>
  <c r="AA99" i="28"/>
  <c r="N99" i="28"/>
  <c r="R99" i="28"/>
  <c r="R85" i="28"/>
  <c r="V85" i="28"/>
  <c r="N85" i="28"/>
  <c r="Z85" i="28"/>
  <c r="O85" i="28"/>
  <c r="Q12" i="31"/>
  <c r="Q11" i="31" s="1"/>
  <c r="AA85" i="28"/>
  <c r="R30" i="28"/>
  <c r="R37" i="28"/>
  <c r="R18" i="28"/>
  <c r="R19" i="28"/>
  <c r="R31" i="28"/>
  <c r="R40" i="28"/>
  <c r="R41" i="28"/>
  <c r="R38" i="28"/>
  <c r="R39" i="28"/>
  <c r="R28" i="28"/>
  <c r="R29" i="28"/>
  <c r="R23" i="28"/>
  <c r="R20" i="28"/>
  <c r="R42" i="28"/>
  <c r="R32" i="28"/>
  <c r="R33" i="28"/>
  <c r="R24" i="28"/>
  <c r="R22" i="28"/>
  <c r="R9" i="28"/>
  <c r="R12" i="28"/>
  <c r="R15" i="28"/>
  <c r="R36" i="28"/>
  <c r="R13" i="28"/>
  <c r="R11" i="28"/>
  <c r="R21" i="28"/>
  <c r="R27" i="28"/>
  <c r="R10" i="28"/>
  <c r="R14" i="28"/>
  <c r="V27" i="28"/>
  <c r="V32" i="28"/>
  <c r="V33" i="28"/>
  <c r="V22" i="28"/>
  <c r="V23" i="28"/>
  <c r="V36" i="28"/>
  <c r="V28" i="28"/>
  <c r="V31" i="28"/>
  <c r="V39" i="28"/>
  <c r="V30" i="28"/>
  <c r="V18" i="28"/>
  <c r="V20" i="28"/>
  <c r="V40" i="28"/>
  <c r="V37" i="28"/>
  <c r="V38" i="28"/>
  <c r="V24" i="28"/>
  <c r="V15" i="28"/>
  <c r="V9" i="28"/>
  <c r="V12" i="28"/>
  <c r="V41" i="28"/>
  <c r="V21" i="28"/>
  <c r="V13" i="28"/>
  <c r="V19" i="28"/>
  <c r="V11" i="28"/>
  <c r="V14" i="28"/>
  <c r="V42" i="28"/>
  <c r="V29" i="28"/>
  <c r="V10" i="28"/>
  <c r="Z40" i="28"/>
  <c r="Z38" i="28"/>
  <c r="Z27" i="28"/>
  <c r="Z29" i="28"/>
  <c r="Z11" i="28"/>
  <c r="Z21" i="28"/>
  <c r="Z13" i="28"/>
  <c r="Z42" i="28"/>
  <c r="Z31" i="28"/>
  <c r="Z33" i="28"/>
  <c r="Z30" i="28"/>
  <c r="Z22" i="28"/>
  <c r="Z15" i="28"/>
  <c r="Z10" i="28"/>
  <c r="Z39" i="28"/>
  <c r="Z32" i="28"/>
  <c r="Z37" i="28"/>
  <c r="Z24" i="28"/>
  <c r="Z18" i="28"/>
  <c r="Z23" i="28"/>
  <c r="Z14" i="28"/>
  <c r="Z20" i="28"/>
  <c r="Z9" i="28"/>
  <c r="Z36" i="28"/>
  <c r="Z19" i="28"/>
  <c r="Z12" i="28"/>
  <c r="Z41" i="28"/>
  <c r="Z28" i="28"/>
  <c r="O40" i="28"/>
  <c r="O41" i="28"/>
  <c r="O31" i="28"/>
  <c r="O22" i="28"/>
  <c r="O30" i="28"/>
  <c r="O28" i="28"/>
  <c r="O21" i="28"/>
  <c r="O19" i="28"/>
  <c r="O39" i="28"/>
  <c r="O42" i="28"/>
  <c r="O24" i="28"/>
  <c r="O29" i="28"/>
  <c r="O32" i="28"/>
  <c r="O23" i="28"/>
  <c r="O20" i="28"/>
  <c r="O36" i="28"/>
  <c r="O18" i="28"/>
  <c r="O12" i="28"/>
  <c r="O15" i="28"/>
  <c r="O38" i="28"/>
  <c r="O10" i="28"/>
  <c r="O14" i="28"/>
  <c r="O33" i="28"/>
  <c r="O11" i="28"/>
  <c r="O37" i="28"/>
  <c r="O9" i="28"/>
  <c r="O27" i="28"/>
  <c r="O13" i="28"/>
  <c r="N38" i="28"/>
  <c r="N36" i="28"/>
  <c r="N37" i="28"/>
  <c r="N32" i="28"/>
  <c r="N22" i="28"/>
  <c r="N30" i="28"/>
  <c r="N33" i="28"/>
  <c r="N40" i="28"/>
  <c r="N41" i="28"/>
  <c r="N27" i="28"/>
  <c r="N19" i="28"/>
  <c r="N39" i="28"/>
  <c r="N42" i="28"/>
  <c r="N31" i="28"/>
  <c r="N20" i="28"/>
  <c r="N23" i="28"/>
  <c r="N21" i="28"/>
  <c r="N24" i="28"/>
  <c r="N10" i="28"/>
  <c r="N11" i="28"/>
  <c r="N29" i="28"/>
  <c r="N13" i="28"/>
  <c r="N12" i="28"/>
  <c r="N18" i="28"/>
  <c r="N28" i="28"/>
  <c r="N14" i="28"/>
  <c r="N9" i="28"/>
  <c r="N15" i="28"/>
  <c r="AA37" i="28"/>
  <c r="AA36" i="28"/>
  <c r="AA31" i="28"/>
  <c r="AA15" i="28"/>
  <c r="AA9" i="28"/>
  <c r="AA38" i="28"/>
  <c r="AA42" i="28"/>
  <c r="AA28" i="28"/>
  <c r="AA41" i="28"/>
  <c r="AA39" i="28"/>
  <c r="AA40" i="28"/>
  <c r="AA14" i="28"/>
  <c r="AA23" i="28"/>
  <c r="AA18" i="28"/>
  <c r="AA13" i="28"/>
  <c r="AA30" i="28"/>
  <c r="AA29" i="28"/>
  <c r="AA10" i="28"/>
  <c r="AA19" i="28"/>
  <c r="AA24" i="28"/>
  <c r="AA22" i="28"/>
  <c r="AA12" i="28"/>
  <c r="AA32" i="28"/>
  <c r="AA21" i="28"/>
  <c r="AA33" i="28"/>
  <c r="AA27" i="28"/>
  <c r="AA20" i="28"/>
  <c r="AA11" i="28"/>
  <c r="Z75" i="28"/>
  <c r="V75" i="28"/>
  <c r="R75" i="28"/>
  <c r="AA75" i="28"/>
  <c r="O75" i="28"/>
  <c r="N75" i="28"/>
  <c r="K13" i="36"/>
  <c r="K12" i="36"/>
  <c r="K11" i="36"/>
  <c r="K10" i="36"/>
  <c r="K9" i="36"/>
  <c r="AA77" i="28" l="1"/>
  <c r="R77" i="28"/>
  <c r="Y77" i="28"/>
  <c r="W77" i="28"/>
  <c r="X77" i="28"/>
  <c r="V77" i="28"/>
  <c r="U77" i="28"/>
  <c r="Z77" i="28"/>
  <c r="S77" i="28"/>
  <c r="Q77" i="28"/>
  <c r="T77" i="28"/>
  <c r="N77" i="28"/>
  <c r="O77" i="28"/>
  <c r="M77" i="28"/>
  <c r="P77" i="28"/>
  <c r="AA98" i="28"/>
  <c r="Z98" i="28"/>
  <c r="Y98" i="28"/>
  <c r="X98" i="28"/>
  <c r="W98" i="28"/>
  <c r="V98" i="28"/>
  <c r="U98" i="28"/>
  <c r="T98" i="28"/>
  <c r="S98" i="28"/>
  <c r="R98" i="28"/>
  <c r="Q98" i="28"/>
  <c r="P98" i="28"/>
  <c r="O98" i="28"/>
  <c r="N98" i="28"/>
  <c r="M98" i="28"/>
  <c r="O55" i="28" l="1"/>
  <c r="P55" i="28"/>
  <c r="T55" i="28"/>
  <c r="Q55" i="28"/>
  <c r="U55" i="28"/>
  <c r="S55" i="28"/>
  <c r="N55" i="28"/>
  <c r="R55" i="28"/>
  <c r="V55" i="28"/>
  <c r="M55" i="28"/>
  <c r="Z55" i="28"/>
  <c r="W55" i="28"/>
  <c r="AA55" i="28"/>
  <c r="X55" i="28"/>
  <c r="Y55" i="28"/>
  <c r="M45" i="28" l="1"/>
  <c r="N45" i="28"/>
  <c r="O45" i="28"/>
  <c r="P45" i="28"/>
  <c r="Q45" i="28"/>
  <c r="R45" i="28"/>
  <c r="S45" i="28"/>
  <c r="T45" i="28"/>
  <c r="U45" i="28"/>
  <c r="V45" i="28"/>
  <c r="W45" i="28"/>
  <c r="X45" i="28"/>
  <c r="Y45" i="28"/>
  <c r="Z45" i="28"/>
  <c r="K40" i="36"/>
  <c r="J40" i="36"/>
  <c r="I40" i="36"/>
  <c r="H40" i="36"/>
  <c r="G40" i="36"/>
  <c r="F40" i="36"/>
  <c r="K39" i="36"/>
  <c r="J39" i="36"/>
  <c r="I39" i="36"/>
  <c r="H39" i="36"/>
  <c r="G39" i="36"/>
  <c r="F39" i="36"/>
  <c r="K38" i="36"/>
  <c r="J38" i="36"/>
  <c r="I38" i="36"/>
  <c r="H38" i="36"/>
  <c r="G38" i="36"/>
  <c r="F38" i="36"/>
  <c r="K37" i="36"/>
  <c r="J37" i="36"/>
  <c r="I37" i="36"/>
  <c r="H37" i="36"/>
  <c r="G37" i="36"/>
  <c r="F37" i="36"/>
  <c r="K36" i="36"/>
  <c r="J36" i="36"/>
  <c r="I36" i="36"/>
  <c r="H36" i="36"/>
  <c r="G36" i="36"/>
  <c r="F36" i="36"/>
  <c r="K35" i="36"/>
  <c r="J35" i="36"/>
  <c r="I35" i="36"/>
  <c r="H35" i="36"/>
  <c r="G35" i="36"/>
  <c r="F35" i="36"/>
  <c r="K34" i="36"/>
  <c r="J34" i="36"/>
  <c r="I34" i="36"/>
  <c r="H34" i="36"/>
  <c r="G34" i="36"/>
  <c r="F34" i="36"/>
  <c r="K31" i="36"/>
  <c r="J31" i="36"/>
  <c r="I31" i="36"/>
  <c r="H31" i="36"/>
  <c r="G31" i="36"/>
  <c r="F31" i="36"/>
  <c r="K30" i="36"/>
  <c r="J30" i="36"/>
  <c r="I30" i="36"/>
  <c r="H30" i="36"/>
  <c r="G30" i="36"/>
  <c r="F30" i="36"/>
  <c r="K29" i="36"/>
  <c r="J29" i="36"/>
  <c r="I29" i="36"/>
  <c r="H29" i="36"/>
  <c r="G29" i="36"/>
  <c r="F29" i="36"/>
  <c r="K28" i="36"/>
  <c r="J28" i="36"/>
  <c r="I28" i="36"/>
  <c r="H28" i="36"/>
  <c r="G28" i="36"/>
  <c r="F28" i="36"/>
  <c r="K27" i="36"/>
  <c r="J27" i="36"/>
  <c r="I27" i="36"/>
  <c r="H27" i="36"/>
  <c r="G27" i="36"/>
  <c r="F27" i="36"/>
  <c r="K26" i="36"/>
  <c r="J26" i="36"/>
  <c r="I26" i="36"/>
  <c r="H26" i="36"/>
  <c r="G26" i="36"/>
  <c r="F26" i="36"/>
  <c r="K25" i="36"/>
  <c r="J25" i="36"/>
  <c r="I25" i="36"/>
  <c r="H25" i="36"/>
  <c r="G25" i="36"/>
  <c r="F25" i="36"/>
  <c r="K22" i="36"/>
  <c r="J22" i="36"/>
  <c r="I22" i="36"/>
  <c r="H22" i="36"/>
  <c r="G22" i="36"/>
  <c r="F22" i="36"/>
  <c r="K21" i="36"/>
  <c r="J21" i="36"/>
  <c r="I21" i="36"/>
  <c r="H21" i="36"/>
  <c r="G21" i="36"/>
  <c r="F21" i="36"/>
  <c r="K20" i="36"/>
  <c r="J20" i="36"/>
  <c r="I20" i="36"/>
  <c r="H20" i="36"/>
  <c r="G20" i="36"/>
  <c r="F20" i="36"/>
  <c r="K19" i="36"/>
  <c r="J19" i="36"/>
  <c r="I19" i="36"/>
  <c r="H19" i="36"/>
  <c r="G19" i="36"/>
  <c r="F19" i="36"/>
  <c r="K18" i="36"/>
  <c r="J18" i="36"/>
  <c r="I18" i="36"/>
  <c r="H18" i="36"/>
  <c r="G18" i="36"/>
  <c r="F18" i="36"/>
  <c r="K17" i="36"/>
  <c r="J17" i="36"/>
  <c r="I17" i="36"/>
  <c r="H17" i="36"/>
  <c r="G17" i="36"/>
  <c r="F17" i="36"/>
  <c r="K16" i="36"/>
  <c r="J16" i="36"/>
  <c r="I16" i="36"/>
  <c r="H16" i="36"/>
  <c r="G16" i="36"/>
  <c r="F16" i="36"/>
  <c r="J13" i="36"/>
  <c r="I13" i="36"/>
  <c r="J12" i="36"/>
  <c r="I12" i="36"/>
  <c r="J11" i="36"/>
  <c r="I11" i="36"/>
  <c r="J10" i="36"/>
  <c r="I10" i="36"/>
  <c r="J9" i="36"/>
  <c r="I9" i="36"/>
  <c r="J8" i="36"/>
  <c r="I8" i="36"/>
  <c r="J7" i="36"/>
  <c r="I7" i="36"/>
  <c r="F7" i="36"/>
  <c r="O63" i="28" l="1"/>
  <c r="M63" i="28"/>
  <c r="N63" i="28"/>
  <c r="Z63" i="28"/>
  <c r="W57" i="28"/>
  <c r="W69" i="28" s="1"/>
  <c r="M57" i="28"/>
  <c r="M69" i="28" s="1"/>
  <c r="AA63" i="28"/>
  <c r="Z57" i="28"/>
  <c r="Z69" i="28" s="1"/>
  <c r="W63" i="28"/>
  <c r="V63" i="28"/>
  <c r="U63" i="28"/>
  <c r="T63" i="28"/>
  <c r="S63" i="28"/>
  <c r="R63" i="28"/>
  <c r="Q63" i="28"/>
  <c r="O57" i="28"/>
  <c r="O69" i="28" s="1"/>
  <c r="N57" i="28"/>
  <c r="N69" i="28" s="1"/>
  <c r="X63" i="28"/>
  <c r="P57" i="28"/>
  <c r="P69" i="28" s="1"/>
  <c r="Y63" i="28"/>
  <c r="X57" i="28"/>
  <c r="X69" i="28" s="1"/>
  <c r="V57" i="28"/>
  <c r="V69" i="28" s="1"/>
  <c r="U57" i="28"/>
  <c r="T57" i="28"/>
  <c r="S57" i="28"/>
  <c r="R57" i="28"/>
  <c r="R69" i="28" s="1"/>
  <c r="Q57" i="28"/>
  <c r="P63" i="28"/>
  <c r="AA57" i="28"/>
  <c r="AA69" i="28" s="1"/>
  <c r="Y57" i="28"/>
  <c r="AA65" i="28" l="1"/>
  <c r="Z65" i="28"/>
  <c r="X65" i="28"/>
  <c r="Y65" i="28"/>
  <c r="X59" i="28"/>
  <c r="Q65" i="28"/>
  <c r="S69" i="28"/>
  <c r="S59" i="28"/>
  <c r="S65" i="28"/>
  <c r="W65" i="28"/>
  <c r="P65" i="28"/>
  <c r="T69" i="28"/>
  <c r="T59" i="28"/>
  <c r="V59" i="28"/>
  <c r="U65" i="28"/>
  <c r="Z59" i="28"/>
  <c r="O59" i="28"/>
  <c r="Y69" i="28"/>
  <c r="M59" i="28"/>
  <c r="Q69" i="28"/>
  <c r="Q59" i="28"/>
  <c r="U69" i="28"/>
  <c r="U59" i="28"/>
  <c r="R65" i="28"/>
  <c r="T65" i="28"/>
  <c r="V65" i="28"/>
  <c r="Y59" i="28"/>
  <c r="N65" i="28"/>
  <c r="O65" i="28"/>
  <c r="N59" i="28"/>
  <c r="M65" i="28"/>
  <c r="P59" i="28"/>
  <c r="AA59" i="28"/>
  <c r="R59" i="28"/>
  <c r="W59" i="28"/>
  <c r="AA71" i="28" l="1"/>
  <c r="Z71" i="28"/>
  <c r="X71" i="28"/>
  <c r="P71" i="28"/>
  <c r="W71" i="28"/>
  <c r="U71" i="28"/>
  <c r="T71" i="28"/>
  <c r="S71" i="28"/>
  <c r="R71" i="28"/>
  <c r="V71" i="28"/>
  <c r="M71" i="28"/>
  <c r="O71" i="28"/>
  <c r="N71" i="28"/>
  <c r="Q71" i="28"/>
  <c r="Y71" i="28"/>
  <c r="K42" i="28"/>
  <c r="J42" i="28"/>
  <c r="I42" i="28"/>
  <c r="H42" i="28"/>
  <c r="G42" i="28"/>
  <c r="F42" i="28"/>
  <c r="K41" i="28"/>
  <c r="J41" i="28"/>
  <c r="I41" i="28"/>
  <c r="H41" i="28"/>
  <c r="G41" i="28"/>
  <c r="F41" i="28"/>
  <c r="K40" i="28"/>
  <c r="J40" i="28"/>
  <c r="I40" i="28"/>
  <c r="H40" i="28"/>
  <c r="G40" i="28"/>
  <c r="F40" i="28"/>
  <c r="K39" i="28"/>
  <c r="J39" i="28"/>
  <c r="I39" i="28"/>
  <c r="H39" i="28"/>
  <c r="G39" i="28"/>
  <c r="F39" i="28"/>
  <c r="K38" i="28"/>
  <c r="J38" i="28"/>
  <c r="I38" i="28"/>
  <c r="H38" i="28"/>
  <c r="G38" i="28"/>
  <c r="F38" i="28"/>
  <c r="K37" i="28"/>
  <c r="J37" i="28"/>
  <c r="I37" i="28"/>
  <c r="H37" i="28"/>
  <c r="G37" i="28"/>
  <c r="F37" i="28"/>
  <c r="K36" i="28"/>
  <c r="J36" i="28"/>
  <c r="I36" i="28"/>
  <c r="H36" i="28"/>
  <c r="G36" i="28"/>
  <c r="F36" i="28"/>
  <c r="K33" i="28"/>
  <c r="J33" i="28"/>
  <c r="I33" i="28"/>
  <c r="H33" i="28"/>
  <c r="G33" i="28"/>
  <c r="F33" i="28"/>
  <c r="K32" i="28"/>
  <c r="J32" i="28"/>
  <c r="I32" i="28"/>
  <c r="H32" i="28"/>
  <c r="G32" i="28"/>
  <c r="F32" i="28"/>
  <c r="K31" i="28"/>
  <c r="J31" i="28"/>
  <c r="I31" i="28"/>
  <c r="H31" i="28"/>
  <c r="G31" i="28"/>
  <c r="F31" i="28"/>
  <c r="K30" i="28"/>
  <c r="J30" i="28"/>
  <c r="I30" i="28"/>
  <c r="H30" i="28"/>
  <c r="G30" i="28"/>
  <c r="F30" i="28"/>
  <c r="K29" i="28"/>
  <c r="J29" i="28"/>
  <c r="I29" i="28"/>
  <c r="H29" i="28"/>
  <c r="G29" i="28"/>
  <c r="F29" i="28"/>
  <c r="K28" i="28"/>
  <c r="J28" i="28"/>
  <c r="I28" i="28"/>
  <c r="H28" i="28"/>
  <c r="G28" i="28"/>
  <c r="F28" i="28"/>
  <c r="K27" i="28"/>
  <c r="J27" i="28"/>
  <c r="I27" i="28"/>
  <c r="H27" i="28"/>
  <c r="G27" i="28"/>
  <c r="F27" i="28"/>
  <c r="Y34" i="28" l="1"/>
  <c r="W34" i="28"/>
  <c r="X34" i="28"/>
  <c r="T34" i="28"/>
  <c r="Q34" i="28"/>
  <c r="M34" i="28"/>
  <c r="S34" i="28"/>
  <c r="U34" i="28"/>
  <c r="P34" i="28"/>
  <c r="R34" i="28"/>
  <c r="N34" i="28"/>
  <c r="V34" i="28"/>
  <c r="O34" i="28"/>
  <c r="AA34" i="28"/>
  <c r="Z34" i="28"/>
  <c r="Q43" i="28"/>
  <c r="W43" i="28"/>
  <c r="M43" i="28"/>
  <c r="U43" i="28"/>
  <c r="T43" i="28"/>
  <c r="P43" i="28"/>
  <c r="Y43" i="28"/>
  <c r="S43" i="28"/>
  <c r="X43" i="28"/>
  <c r="AA43" i="28"/>
  <c r="R43" i="28"/>
  <c r="N43" i="28"/>
  <c r="O43" i="28"/>
  <c r="V43" i="28"/>
  <c r="Z43" i="28"/>
  <c r="K24" i="28"/>
  <c r="J24" i="28"/>
  <c r="I24" i="28"/>
  <c r="H24" i="28"/>
  <c r="G24" i="28"/>
  <c r="F24" i="28"/>
  <c r="K23" i="28"/>
  <c r="J23" i="28"/>
  <c r="I23" i="28"/>
  <c r="H23" i="28"/>
  <c r="G23" i="28"/>
  <c r="F23" i="28"/>
  <c r="K22" i="28"/>
  <c r="J22" i="28"/>
  <c r="I22" i="28"/>
  <c r="H22" i="28"/>
  <c r="G22" i="28"/>
  <c r="F22" i="28"/>
  <c r="K21" i="28"/>
  <c r="J21" i="28"/>
  <c r="I21" i="28"/>
  <c r="H21" i="28"/>
  <c r="G21" i="28"/>
  <c r="F21" i="28"/>
  <c r="K20" i="28"/>
  <c r="J20" i="28"/>
  <c r="I20" i="28"/>
  <c r="H20" i="28"/>
  <c r="G20" i="28"/>
  <c r="F20" i="28"/>
  <c r="K19" i="28"/>
  <c r="J19" i="28"/>
  <c r="I19" i="28"/>
  <c r="H19" i="28"/>
  <c r="G19" i="28"/>
  <c r="F19" i="28"/>
  <c r="K18" i="28"/>
  <c r="J18" i="28"/>
  <c r="I18" i="28"/>
  <c r="H18" i="28"/>
  <c r="G18" i="28"/>
  <c r="F18" i="28"/>
  <c r="K15" i="28"/>
  <c r="J15" i="28"/>
  <c r="I15" i="28"/>
  <c r="H15" i="28"/>
  <c r="G15" i="28"/>
  <c r="F15" i="28"/>
  <c r="K14" i="28"/>
  <c r="J14" i="28"/>
  <c r="I14" i="28"/>
  <c r="H14" i="28"/>
  <c r="G14" i="28"/>
  <c r="F14" i="28"/>
  <c r="K13" i="28"/>
  <c r="J13" i="28"/>
  <c r="I13" i="28"/>
  <c r="H13" i="28"/>
  <c r="G13" i="28"/>
  <c r="F13" i="28"/>
  <c r="K12" i="28"/>
  <c r="J12" i="28"/>
  <c r="I12" i="28"/>
  <c r="H12" i="28"/>
  <c r="G12" i="28"/>
  <c r="F12" i="28"/>
  <c r="K11" i="28"/>
  <c r="J11" i="28"/>
  <c r="I11" i="28"/>
  <c r="H11" i="28"/>
  <c r="G11" i="28"/>
  <c r="F11" i="28"/>
  <c r="K10" i="28"/>
  <c r="J10" i="28"/>
  <c r="I10" i="28"/>
  <c r="H10" i="28"/>
  <c r="G10" i="28"/>
  <c r="F10" i="28"/>
  <c r="K9" i="28"/>
  <c r="J9" i="28"/>
  <c r="I9" i="28"/>
  <c r="H9" i="28"/>
  <c r="G9" i="28"/>
  <c r="F9" i="28"/>
  <c r="K7" i="28"/>
  <c r="J7" i="28"/>
  <c r="I7" i="28"/>
  <c r="H7" i="28"/>
  <c r="G7" i="28"/>
  <c r="O44" i="28" l="1"/>
  <c r="O49" i="28" s="1"/>
  <c r="X44" i="28"/>
  <c r="X49" i="28" s="1"/>
  <c r="N44" i="28"/>
  <c r="N49" i="28" s="1"/>
  <c r="S44" i="28"/>
  <c r="S49" i="28" s="1"/>
  <c r="U44" i="28"/>
  <c r="U49" i="28" s="1"/>
  <c r="T44" i="28"/>
  <c r="T49" i="28" s="1"/>
  <c r="Z44" i="28"/>
  <c r="Z49" i="28" s="1"/>
  <c r="R44" i="28"/>
  <c r="R49" i="28" s="1"/>
  <c r="Y44" i="28"/>
  <c r="Y49" i="28" s="1"/>
  <c r="M44" i="28"/>
  <c r="M49" i="28" s="1"/>
  <c r="Q44" i="28"/>
  <c r="Q49" i="28" s="1"/>
  <c r="V44" i="28"/>
  <c r="V49" i="28" s="1"/>
  <c r="AA44" i="28"/>
  <c r="AA49" i="28" s="1"/>
  <c r="P44" i="28"/>
  <c r="P49" i="28" s="1"/>
  <c r="W44" i="28"/>
  <c r="W49" i="28" s="1"/>
  <c r="AA35" i="28"/>
  <c r="AA48" i="28" s="1"/>
  <c r="V35" i="28"/>
  <c r="V48" i="28" s="1"/>
  <c r="U35" i="28"/>
  <c r="U48" i="28" s="1"/>
  <c r="T35" i="28"/>
  <c r="T48" i="28" s="1"/>
  <c r="Z35" i="28"/>
  <c r="Z48" i="28" s="1"/>
  <c r="N35" i="28"/>
  <c r="N48" i="28" s="1"/>
  <c r="S35" i="28"/>
  <c r="S48" i="28" s="1"/>
  <c r="X35" i="28"/>
  <c r="X48" i="28" s="1"/>
  <c r="R35" i="28"/>
  <c r="R48" i="28" s="1"/>
  <c r="M35" i="28"/>
  <c r="M48" i="28" s="1"/>
  <c r="W35" i="28"/>
  <c r="W48" i="28" s="1"/>
  <c r="O35" i="28"/>
  <c r="O48" i="28" s="1"/>
  <c r="P35" i="28"/>
  <c r="P48" i="28" s="1"/>
  <c r="Q35" i="28"/>
  <c r="Q48" i="28" s="1"/>
  <c r="Y35" i="28"/>
  <c r="Y48" i="28" s="1"/>
  <c r="M16" i="28"/>
  <c r="T16" i="28"/>
  <c r="U16" i="28"/>
  <c r="Y16" i="28"/>
  <c r="S16" i="28"/>
  <c r="X16" i="28"/>
  <c r="Q16" i="28"/>
  <c r="W16" i="28"/>
  <c r="P16" i="28"/>
  <c r="AA16" i="28"/>
  <c r="R16" i="28"/>
  <c r="O16" i="28"/>
  <c r="Z16" i="28"/>
  <c r="N16" i="28"/>
  <c r="V16" i="28"/>
  <c r="Q25" i="28"/>
  <c r="U25" i="28"/>
  <c r="X25" i="28"/>
  <c r="W25" i="28"/>
  <c r="M25" i="28"/>
  <c r="P25" i="28"/>
  <c r="T25" i="28"/>
  <c r="S25" i="28"/>
  <c r="Y25" i="28"/>
  <c r="AA25" i="28"/>
  <c r="V25" i="28"/>
  <c r="O25" i="28"/>
  <c r="R25" i="28"/>
  <c r="N25" i="28"/>
  <c r="Z25" i="28"/>
  <c r="AA45" i="28"/>
  <c r="F7" i="28"/>
  <c r="L42" i="28"/>
  <c r="L41" i="28"/>
  <c r="L40" i="28"/>
  <c r="L39" i="28"/>
  <c r="L38" i="28"/>
  <c r="L37" i="28"/>
  <c r="L36" i="28"/>
  <c r="M16" i="2"/>
  <c r="M15" i="2"/>
  <c r="M14" i="2"/>
  <c r="M13" i="2"/>
  <c r="M12" i="2"/>
  <c r="M11" i="2"/>
  <c r="L8" i="36" s="1"/>
  <c r="M10" i="2"/>
  <c r="M8" i="2"/>
  <c r="Q28" i="2" s="1"/>
  <c r="P28" i="2" s="1"/>
  <c r="Z26" i="28" l="1"/>
  <c r="Z47" i="28" s="1"/>
  <c r="V26" i="28"/>
  <c r="V47" i="28" s="1"/>
  <c r="X26" i="28"/>
  <c r="X47" i="28" s="1"/>
  <c r="AA17" i="28"/>
  <c r="N26" i="28"/>
  <c r="N47" i="28" s="1"/>
  <c r="AA26" i="28"/>
  <c r="AA47" i="28" s="1"/>
  <c r="P26" i="28"/>
  <c r="P47" i="28" s="1"/>
  <c r="U26" i="28"/>
  <c r="U47" i="28" s="1"/>
  <c r="T26" i="28"/>
  <c r="T47" i="28" s="1"/>
  <c r="R26" i="28"/>
  <c r="R47" i="28" s="1"/>
  <c r="Y26" i="28"/>
  <c r="Y47" i="28" s="1"/>
  <c r="M26" i="28"/>
  <c r="M47" i="28" s="1"/>
  <c r="Q26" i="28"/>
  <c r="Q47" i="28" s="1"/>
  <c r="O26" i="28"/>
  <c r="O47" i="28" s="1"/>
  <c r="S26" i="28"/>
  <c r="S47" i="28" s="1"/>
  <c r="W26" i="28"/>
  <c r="W47" i="28" s="1"/>
  <c r="Z17" i="28"/>
  <c r="Z46" i="28" s="1"/>
  <c r="Y17" i="28"/>
  <c r="Y46" i="28" s="1"/>
  <c r="X17" i="28"/>
  <c r="X46" i="28" s="1"/>
  <c r="W17" i="28"/>
  <c r="W46" i="28" s="1"/>
  <c r="V17" i="28"/>
  <c r="V46" i="28" s="1"/>
  <c r="U17" i="28"/>
  <c r="U46" i="28" s="1"/>
  <c r="T17" i="28"/>
  <c r="S17" i="28"/>
  <c r="S46" i="28" s="1"/>
  <c r="R17" i="28"/>
  <c r="R46" i="28" s="1"/>
  <c r="Q17" i="28"/>
  <c r="Q46" i="28" s="1"/>
  <c r="P17" i="28"/>
  <c r="P46" i="28" s="1"/>
  <c r="O17" i="28"/>
  <c r="O46" i="28" s="1"/>
  <c r="N17" i="28"/>
  <c r="M17" i="28"/>
  <c r="M46" i="28" s="1"/>
  <c r="Q26" i="2"/>
  <c r="P26" i="2" s="1"/>
  <c r="Q35" i="2"/>
  <c r="P35" i="2" s="1"/>
  <c r="Q10" i="2"/>
  <c r="Q12" i="2"/>
  <c r="Q11" i="2"/>
  <c r="Q15" i="2"/>
  <c r="Q19" i="2"/>
  <c r="P19" i="2" s="1"/>
  <c r="Q20" i="2"/>
  <c r="P20" i="2" s="1"/>
  <c r="Q21" i="2"/>
  <c r="P21" i="2" s="1"/>
  <c r="Q16" i="2"/>
  <c r="Q32" i="2"/>
  <c r="Q33" i="2"/>
  <c r="Q37" i="2"/>
  <c r="Q40" i="2"/>
  <c r="Q43" i="2"/>
  <c r="Q41" i="2"/>
  <c r="Q30" i="2"/>
  <c r="Q22" i="2"/>
  <c r="Q42" i="2"/>
  <c r="Q31" i="2"/>
  <c r="Q39" i="2"/>
  <c r="Q24" i="2"/>
  <c r="Q23" i="2"/>
  <c r="Q38" i="2"/>
  <c r="Q29" i="2"/>
  <c r="Q25" i="2"/>
  <c r="Q34" i="2"/>
  <c r="Q13" i="2"/>
  <c r="Q14" i="2"/>
  <c r="L38" i="36"/>
  <c r="L39" i="36"/>
  <c r="L37" i="36"/>
  <c r="L36" i="36"/>
  <c r="L40" i="36"/>
  <c r="L35" i="36"/>
  <c r="L34" i="36"/>
  <c r="L19" i="28"/>
  <c r="L17" i="36"/>
  <c r="L33" i="28"/>
  <c r="L31" i="36"/>
  <c r="L20" i="28"/>
  <c r="L18" i="36"/>
  <c r="L24" i="28"/>
  <c r="L22" i="36"/>
  <c r="L30" i="28"/>
  <c r="L28" i="36"/>
  <c r="L23" i="28"/>
  <c r="L21" i="36"/>
  <c r="L31" i="28"/>
  <c r="L29" i="36"/>
  <c r="L29" i="28"/>
  <c r="L27" i="36"/>
  <c r="L21" i="28"/>
  <c r="L19" i="36"/>
  <c r="L27" i="28"/>
  <c r="L25" i="36"/>
  <c r="L18" i="28"/>
  <c r="L16" i="36"/>
  <c r="L22" i="28"/>
  <c r="L20" i="36"/>
  <c r="L28" i="28"/>
  <c r="L26" i="36"/>
  <c r="L32" i="28"/>
  <c r="L30" i="36"/>
  <c r="L15" i="28"/>
  <c r="L13" i="36"/>
  <c r="L11" i="28"/>
  <c r="L9" i="36"/>
  <c r="L12" i="28"/>
  <c r="L10" i="36"/>
  <c r="L9" i="28"/>
  <c r="L7" i="36"/>
  <c r="L13" i="28"/>
  <c r="L11" i="36"/>
  <c r="L10" i="28"/>
  <c r="L14" i="28"/>
  <c r="L12" i="36"/>
  <c r="L7" i="28"/>
  <c r="Z50" i="28" l="1"/>
  <c r="Z104" i="28" s="1"/>
  <c r="W50" i="28"/>
  <c r="W104" i="28" s="1"/>
  <c r="X50" i="28"/>
  <c r="P50" i="28"/>
  <c r="P104" i="28" s="1"/>
  <c r="O50" i="28"/>
  <c r="O104" i="28" s="1"/>
  <c r="S50" i="28"/>
  <c r="S104" i="28" s="1"/>
  <c r="Q50" i="28"/>
  <c r="Q104" i="28" s="1"/>
  <c r="R50" i="28"/>
  <c r="R104" i="28" s="1"/>
  <c r="V50" i="28"/>
  <c r="V104" i="28" s="1"/>
  <c r="AA46" i="28"/>
  <c r="AA50" i="28" s="1"/>
  <c r="Y50" i="28"/>
  <c r="Y104" i="28" s="1"/>
  <c r="U50" i="28"/>
  <c r="U104" i="28" s="1"/>
  <c r="T46" i="28"/>
  <c r="T50" i="28" s="1"/>
  <c r="N46" i="28"/>
  <c r="N50" i="28" s="1"/>
  <c r="X104" i="28"/>
  <c r="P86" i="28"/>
  <c r="P100" i="28" s="1"/>
  <c r="R28" i="2"/>
  <c r="R19" i="2"/>
  <c r="M70" i="28"/>
  <c r="X64" i="28"/>
  <c r="M58" i="28"/>
  <c r="N64" i="28"/>
  <c r="AA70" i="28"/>
  <c r="R64" i="28"/>
  <c r="S64" i="28"/>
  <c r="P70" i="28"/>
  <c r="O64" i="28"/>
  <c r="W58" i="28"/>
  <c r="AA64" i="28"/>
  <c r="R58" i="28"/>
  <c r="W64" i="28"/>
  <c r="Y58" i="28"/>
  <c r="Q58" i="28"/>
  <c r="T58" i="28"/>
  <c r="U64" i="28"/>
  <c r="V64" i="28"/>
  <c r="X70" i="28"/>
  <c r="O70" i="28"/>
  <c r="O58" i="28"/>
  <c r="Q64" i="28"/>
  <c r="S58" i="28"/>
  <c r="W70" i="28"/>
  <c r="AA58" i="28"/>
  <c r="X58" i="28"/>
  <c r="N70" i="28"/>
  <c r="V70" i="28"/>
  <c r="Z70" i="28"/>
  <c r="N58" i="28"/>
  <c r="Z64" i="28"/>
  <c r="Y64" i="28"/>
  <c r="P58" i="28"/>
  <c r="V58" i="28"/>
  <c r="P64" i="28"/>
  <c r="M64" i="28"/>
  <c r="R70" i="28"/>
  <c r="T64" i="28"/>
  <c r="Z58" i="28"/>
  <c r="U58" i="28"/>
  <c r="S70" i="28"/>
  <c r="Y70" i="28"/>
  <c r="T70" i="28"/>
  <c r="U70" i="28"/>
  <c r="Q70" i="28"/>
  <c r="AA104" i="28" l="1"/>
  <c r="T104" i="28"/>
  <c r="N104" i="28"/>
  <c r="M50" i="28"/>
  <c r="Z51" i="28" s="1"/>
  <c r="AA86" i="28"/>
  <c r="AA100" i="28" s="1"/>
  <c r="Q86" i="28"/>
  <c r="Q100" i="28" s="1"/>
  <c r="N86" i="28"/>
  <c r="N100" i="28" s="1"/>
  <c r="S86" i="28"/>
  <c r="S100" i="28" s="1"/>
  <c r="Z86" i="28"/>
  <c r="Z100" i="28" s="1"/>
  <c r="M86" i="28"/>
  <c r="M87" i="28" s="1"/>
  <c r="U86" i="28"/>
  <c r="U100" i="28" s="1"/>
  <c r="V86" i="28"/>
  <c r="V100" i="28" s="1"/>
  <c r="O86" i="28"/>
  <c r="O100" i="28" s="1"/>
  <c r="X86" i="28"/>
  <c r="X100" i="28" s="1"/>
  <c r="W86" i="28"/>
  <c r="W100" i="28" s="1"/>
  <c r="R86" i="28"/>
  <c r="R100" i="28" s="1"/>
  <c r="Y86" i="28"/>
  <c r="Y100" i="28" s="1"/>
  <c r="T86" i="28"/>
  <c r="T100" i="28" s="1"/>
  <c r="F84" i="28"/>
  <c r="O14" i="31" s="1"/>
  <c r="P87" i="28"/>
  <c r="AA51" i="28" l="1"/>
  <c r="X51" i="28"/>
  <c r="Y51" i="28"/>
  <c r="V51" i="28"/>
  <c r="W51" i="28"/>
  <c r="T51" i="28"/>
  <c r="U51" i="28"/>
  <c r="R51" i="28"/>
  <c r="S51" i="28"/>
  <c r="P51" i="28"/>
  <c r="Q51" i="28"/>
  <c r="M104" i="28"/>
  <c r="O51" i="28"/>
  <c r="N51" i="28"/>
  <c r="M51" i="28"/>
  <c r="S87" i="28"/>
  <c r="S101" i="28" s="1"/>
  <c r="AA87" i="28"/>
  <c r="AA101" i="28" s="1"/>
  <c r="M100" i="28"/>
  <c r="Q87" i="28"/>
  <c r="Q101" i="28" s="1"/>
  <c r="V87" i="28"/>
  <c r="V101" i="28" s="1"/>
  <c r="N87" i="28"/>
  <c r="N101" i="28" s="1"/>
  <c r="X87" i="28"/>
  <c r="X101" i="28" s="1"/>
  <c r="W87" i="28"/>
  <c r="W101" i="28" s="1"/>
  <c r="Z87" i="28"/>
  <c r="Z101" i="28" s="1"/>
  <c r="U87" i="28"/>
  <c r="U101" i="28" s="1"/>
  <c r="O87" i="28"/>
  <c r="O101" i="28" s="1"/>
  <c r="O88" i="28"/>
  <c r="O102" i="28" s="1"/>
  <c r="O95" i="28" s="1"/>
  <c r="AA88" i="28"/>
  <c r="AA102" i="28" s="1"/>
  <c r="AA95" i="28" s="1"/>
  <c r="P88" i="28"/>
  <c r="P102" i="28" s="1"/>
  <c r="P95" i="28" s="1"/>
  <c r="U88" i="28"/>
  <c r="U102" i="28" s="1"/>
  <c r="U95" i="28" s="1"/>
  <c r="S88" i="28"/>
  <c r="S102" i="28" s="1"/>
  <c r="S95" i="28" s="1"/>
  <c r="T88" i="28"/>
  <c r="T102" i="28" s="1"/>
  <c r="T95" i="28" s="1"/>
  <c r="Y87" i="28"/>
  <c r="Y101" i="28" s="1"/>
  <c r="R87" i="28"/>
  <c r="R101" i="28" s="1"/>
  <c r="M88" i="28"/>
  <c r="M102" i="28" s="1"/>
  <c r="M95" i="28" s="1"/>
  <c r="Y88" i="28"/>
  <c r="Y102" i="28" s="1"/>
  <c r="Y95" i="28" s="1"/>
  <c r="V88" i="28"/>
  <c r="V102" i="28" s="1"/>
  <c r="V95" i="28" s="1"/>
  <c r="X88" i="28"/>
  <c r="X102" i="28" s="1"/>
  <c r="X95" i="28" s="1"/>
  <c r="R88" i="28"/>
  <c r="R102" i="28" s="1"/>
  <c r="R95" i="28" s="1"/>
  <c r="W88" i="28"/>
  <c r="W102" i="28" s="1"/>
  <c r="W95" i="28" s="1"/>
  <c r="Q88" i="28"/>
  <c r="Q102" i="28" s="1"/>
  <c r="Q95" i="28" s="1"/>
  <c r="Z88" i="28"/>
  <c r="Z102" i="28" s="1"/>
  <c r="Z95" i="28" s="1"/>
  <c r="N88" i="28"/>
  <c r="N102" i="28" s="1"/>
  <c r="N95" i="28" s="1"/>
  <c r="T87" i="28"/>
  <c r="T101" i="28" s="1"/>
  <c r="M101" i="28"/>
  <c r="P101" i="28"/>
  <c r="W105" i="28" l="1"/>
  <c r="W96" i="28" s="1"/>
  <c r="N105" i="28"/>
  <c r="N96" i="28" s="1"/>
  <c r="R105" i="28"/>
  <c r="R96" i="28" s="1"/>
  <c r="V105" i="28"/>
  <c r="V96" i="28" s="1"/>
  <c r="Z105" i="28"/>
  <c r="Z96" i="28" s="1"/>
  <c r="S105" i="28"/>
  <c r="S96" i="28" s="1"/>
  <c r="M105" i="28"/>
  <c r="M96" i="28" s="1"/>
  <c r="Q105" i="28"/>
  <c r="Q96" i="28" s="1"/>
  <c r="U105" i="28"/>
  <c r="U96" i="28" s="1"/>
  <c r="Y105" i="28"/>
  <c r="Y96" i="28" s="1"/>
  <c r="O105" i="28"/>
  <c r="O96" i="28" s="1"/>
  <c r="P105" i="28"/>
  <c r="P96" i="28" s="1"/>
  <c r="T105" i="28"/>
  <c r="T96" i="28" s="1"/>
  <c r="X105" i="28"/>
  <c r="X96" i="28" s="1"/>
  <c r="AA105" i="28"/>
  <c r="AA96" i="28" s="1"/>
  <c r="I43" i="34"/>
  <c r="J44" i="34"/>
  <c r="F45" i="34"/>
  <c r="I47" i="34"/>
  <c r="J48" i="34"/>
  <c r="F49" i="34"/>
  <c r="I51" i="34"/>
  <c r="J52" i="34"/>
  <c r="F53" i="34"/>
  <c r="I55" i="34"/>
  <c r="G43" i="34"/>
  <c r="G47" i="34"/>
  <c r="G51" i="34"/>
  <c r="G55" i="34"/>
  <c r="G41" i="34"/>
  <c r="J45" i="34"/>
  <c r="F54" i="34"/>
  <c r="G50" i="34"/>
  <c r="I41" i="34"/>
  <c r="I42" i="34"/>
  <c r="J43" i="34"/>
  <c r="F44" i="34"/>
  <c r="I46" i="34"/>
  <c r="J47" i="34"/>
  <c r="F48" i="34"/>
  <c r="I50" i="34"/>
  <c r="J51" i="34"/>
  <c r="F52" i="34"/>
  <c r="I54" i="34"/>
  <c r="J55" i="34"/>
  <c r="G44" i="34"/>
  <c r="G48" i="34"/>
  <c r="G52" i="34"/>
  <c r="F41" i="34"/>
  <c r="I44" i="34"/>
  <c r="F46" i="34"/>
  <c r="J49" i="34"/>
  <c r="J53" i="34"/>
  <c r="G46" i="34"/>
  <c r="G54" i="34"/>
  <c r="J42" i="34"/>
  <c r="F43" i="34"/>
  <c r="I45" i="34"/>
  <c r="J46" i="34"/>
  <c r="F47" i="34"/>
  <c r="I49" i="34"/>
  <c r="J50" i="34"/>
  <c r="F51" i="34"/>
  <c r="I53" i="34"/>
  <c r="J54" i="34"/>
  <c r="F55" i="34"/>
  <c r="G45" i="34"/>
  <c r="G49" i="34"/>
  <c r="G53" i="34"/>
  <c r="J41" i="34"/>
  <c r="F42" i="34"/>
  <c r="I48" i="34"/>
  <c r="F50" i="34"/>
  <c r="I52" i="34"/>
  <c r="G42" i="34"/>
  <c r="P31" i="2" l="1"/>
  <c r="P38" i="2"/>
  <c r="P24" i="2"/>
  <c r="P15" i="2"/>
  <c r="P41" i="2"/>
  <c r="P11" i="2"/>
  <c r="P40" i="2"/>
  <c r="P14" i="2"/>
  <c r="P16" i="2"/>
  <c r="P39" i="2"/>
  <c r="P29" i="2"/>
  <c r="P33" i="2"/>
  <c r="P43" i="2"/>
  <c r="P25" i="2"/>
  <c r="P42" i="2"/>
  <c r="P32" i="2"/>
  <c r="P30" i="2"/>
  <c r="P23" i="2"/>
  <c r="P13" i="2"/>
  <c r="P12" i="2"/>
  <c r="P22" i="2"/>
  <c r="P34" i="2"/>
  <c r="R37" i="2" l="1"/>
  <c r="P37" i="2"/>
  <c r="R10" i="2"/>
  <c r="P10" i="2"/>
  <c r="R44" i="2" l="1"/>
  <c r="Y66" i="28" l="1"/>
  <c r="P66" i="28" l="1"/>
  <c r="AA60" i="28"/>
  <c r="M72" i="28"/>
  <c r="Y89" i="28"/>
  <c r="Y106" i="28" s="1"/>
  <c r="Y60" i="28"/>
  <c r="Y72" i="28"/>
  <c r="P72" i="28" l="1"/>
  <c r="P60" i="28"/>
  <c r="P89" i="28"/>
  <c r="P106" i="28" s="1"/>
  <c r="AA66" i="28"/>
  <c r="AA72" i="28"/>
  <c r="M66" i="28"/>
  <c r="M60" i="28"/>
  <c r="AA89" i="28"/>
  <c r="AA106" i="28" s="1"/>
  <c r="L44" i="34" s="1"/>
  <c r="M89" i="28"/>
  <c r="M106" i="28" s="1"/>
  <c r="O66" i="28"/>
  <c r="O89" i="28"/>
  <c r="O106" i="28" s="1"/>
  <c r="O72" i="28"/>
  <c r="O60" i="28"/>
  <c r="M44" i="34"/>
  <c r="M48" i="34"/>
  <c r="M45" i="34"/>
  <c r="M53" i="34"/>
  <c r="N66" i="28"/>
  <c r="N72" i="28"/>
  <c r="N60" i="28"/>
  <c r="N76" i="28"/>
  <c r="N78" i="28" s="1"/>
  <c r="N89" i="28"/>
  <c r="N106" i="28" s="1"/>
  <c r="L49" i="34" s="1"/>
  <c r="M76" i="28"/>
  <c r="M78" i="28" s="1"/>
  <c r="T76" i="28"/>
  <c r="T78" i="28" s="1"/>
  <c r="T66" i="28"/>
  <c r="T60" i="28"/>
  <c r="T89" i="28"/>
  <c r="T106" i="28" s="1"/>
  <c r="T72" i="28"/>
  <c r="S89" i="28"/>
  <c r="S106" i="28" s="1"/>
  <c r="L46" i="34" s="1"/>
  <c r="S60" i="28"/>
  <c r="S76" i="28"/>
  <c r="S78" i="28" s="1"/>
  <c r="S66" i="28"/>
  <c r="S72" i="28"/>
  <c r="M52" i="34"/>
  <c r="M51" i="34"/>
  <c r="M54" i="34"/>
  <c r="L45" i="34"/>
  <c r="O76" i="28"/>
  <c r="O78" i="28" s="1"/>
  <c r="Z72" i="28"/>
  <c r="Z76" i="28"/>
  <c r="Z78" i="28" s="1"/>
  <c r="Z66" i="28"/>
  <c r="Z60" i="28"/>
  <c r="Z89" i="28"/>
  <c r="Z106" i="28" s="1"/>
  <c r="L43" i="34" s="1"/>
  <c r="Q66" i="28"/>
  <c r="Q72" i="28"/>
  <c r="Q60" i="28"/>
  <c r="Q76" i="28"/>
  <c r="Q78" i="28" s="1"/>
  <c r="Q89" i="28"/>
  <c r="Q106" i="28" s="1"/>
  <c r="M43" i="34"/>
  <c r="Y76" i="28"/>
  <c r="Y78" i="28" s="1"/>
  <c r="AA76" i="28"/>
  <c r="AA78" i="28" s="1"/>
  <c r="W60" i="28"/>
  <c r="W89" i="28"/>
  <c r="W106" i="28" s="1"/>
  <c r="L41" i="34" s="1"/>
  <c r="W66" i="28"/>
  <c r="W72" i="28"/>
  <c r="W76" i="28"/>
  <c r="W78" i="28" s="1"/>
  <c r="M42" i="34"/>
  <c r="M49" i="34"/>
  <c r="M47" i="34"/>
  <c r="L54" i="34"/>
  <c r="U66" i="28"/>
  <c r="U76" i="28"/>
  <c r="U78" i="28" s="1"/>
  <c r="U60" i="28"/>
  <c r="U89" i="28"/>
  <c r="U106" i="28" s="1"/>
  <c r="L48" i="34" s="1"/>
  <c r="U72" i="28"/>
  <c r="V72" i="28"/>
  <c r="V76" i="28"/>
  <c r="V78" i="28" s="1"/>
  <c r="V66" i="28"/>
  <c r="V89" i="28"/>
  <c r="V106" i="28" s="1"/>
  <c r="L51" i="34" s="1"/>
  <c r="V60" i="28"/>
  <c r="R76" i="28"/>
  <c r="R78" i="28" s="1"/>
  <c r="R72" i="28"/>
  <c r="R60" i="28"/>
  <c r="R66" i="28"/>
  <c r="R89" i="28"/>
  <c r="R106" i="28" s="1"/>
  <c r="X72" i="28"/>
  <c r="X60" i="28"/>
  <c r="X76" i="28"/>
  <c r="X78" i="28" s="1"/>
  <c r="X66" i="28"/>
  <c r="X89" i="28"/>
  <c r="X106" i="28" s="1"/>
  <c r="L55" i="34" s="1"/>
  <c r="M55" i="34"/>
  <c r="M41" i="34"/>
  <c r="M46" i="34"/>
  <c r="M50" i="34"/>
  <c r="L52" i="34"/>
  <c r="P76" i="28"/>
  <c r="P78" i="28" s="1"/>
  <c r="L50" i="34" l="1"/>
  <c r="L47" i="34"/>
  <c r="L42" i="34"/>
  <c r="L53" i="34"/>
  <c r="X67" i="28"/>
  <c r="R73" i="28"/>
  <c r="AA73" i="28"/>
  <c r="U79" i="28"/>
  <c r="AA61" i="28"/>
  <c r="AA90" i="28"/>
  <c r="V61" i="28"/>
  <c r="W79" i="28"/>
  <c r="Z79" i="28"/>
  <c r="S67" i="28"/>
  <c r="T90" i="28"/>
  <c r="P79" i="28"/>
  <c r="X79" i="28"/>
  <c r="R90" i="28"/>
  <c r="V90" i="28"/>
  <c r="U73" i="28"/>
  <c r="U67" i="28"/>
  <c r="W73" i="28"/>
  <c r="W61" i="28"/>
  <c r="Y79" i="28"/>
  <c r="Q90" i="28"/>
  <c r="Q67" i="28"/>
  <c r="Z73" i="28"/>
  <c r="S79" i="28"/>
  <c r="O90" i="28"/>
  <c r="Y90" i="28"/>
  <c r="T61" i="28"/>
  <c r="M79" i="28"/>
  <c r="N61" i="28"/>
  <c r="V73" i="28"/>
  <c r="M73" i="28"/>
  <c r="Q73" i="28"/>
  <c r="Z90" i="28"/>
  <c r="T79" i="28"/>
  <c r="P90" i="28"/>
  <c r="X61" i="28"/>
  <c r="R79" i="28"/>
  <c r="V67" i="28"/>
  <c r="P73" i="28"/>
  <c r="U90" i="28"/>
  <c r="M90" i="28"/>
  <c r="W67" i="28"/>
  <c r="AA79" i="28"/>
  <c r="Q79" i="28"/>
  <c r="Z61" i="28"/>
  <c r="O79" i="28"/>
  <c r="M67" i="28"/>
  <c r="S61" i="28"/>
  <c r="P61" i="28"/>
  <c r="N73" i="28"/>
  <c r="O73" i="28"/>
  <c r="AA67" i="28"/>
  <c r="N79" i="28"/>
  <c r="R67" i="28"/>
  <c r="X90" i="28"/>
  <c r="X73" i="28"/>
  <c r="R61" i="28"/>
  <c r="M61" i="28"/>
  <c r="V79" i="28"/>
  <c r="O67" i="28"/>
  <c r="U61" i="28"/>
  <c r="O61" i="28"/>
  <c r="W90" i="28"/>
  <c r="P67" i="28"/>
  <c r="Q61" i="28"/>
  <c r="Y61" i="28"/>
  <c r="Z67" i="28"/>
  <c r="S73" i="28"/>
  <c r="S90" i="28"/>
  <c r="T73" i="28"/>
  <c r="T67" i="28"/>
  <c r="Y73" i="28"/>
  <c r="N90" i="28"/>
  <c r="N67" i="28"/>
  <c r="Y67" i="28"/>
  <c r="W107" i="28" l="1"/>
  <c r="W97" i="28" s="1"/>
  <c r="X107" i="28"/>
  <c r="X97" i="28" s="1"/>
  <c r="P107" i="28"/>
  <c r="P97" i="28" s="1"/>
  <c r="V107" i="28"/>
  <c r="V97" i="28" s="1"/>
  <c r="T107" i="28"/>
  <c r="T97" i="28" s="1"/>
  <c r="Y107" i="28"/>
  <c r="Y97" i="28" s="1"/>
  <c r="R107" i="28"/>
  <c r="R97" i="28" s="1"/>
  <c r="AA107" i="28"/>
  <c r="AA97" i="28" s="1"/>
  <c r="U107" i="28"/>
  <c r="U97" i="28" s="1"/>
  <c r="N107" i="28"/>
  <c r="N97" i="28" s="1"/>
  <c r="S107" i="28"/>
  <c r="S97" i="28" s="1"/>
  <c r="M107" i="28"/>
  <c r="M97" i="28" s="1"/>
  <c r="Z107" i="28"/>
  <c r="Z97" i="28" s="1"/>
  <c r="O107" i="28"/>
  <c r="O97" i="28" s="1"/>
  <c r="Q107" i="28"/>
  <c r="Q97" i="28" s="1"/>
  <c r="K17" i="34" l="1"/>
  <c r="L17" i="34" s="1"/>
  <c r="I14" i="34"/>
  <c r="J6" i="34"/>
  <c r="J7" i="34"/>
  <c r="I16" i="34"/>
  <c r="K8" i="34"/>
  <c r="G17" i="34"/>
  <c r="N17" i="34" s="1"/>
  <c r="G9" i="34"/>
  <c r="P9" i="34" s="1"/>
  <c r="K16" i="34"/>
  <c r="L16" i="34" s="1"/>
  <c r="G12" i="34"/>
  <c r="P12" i="34" s="1"/>
  <c r="J8" i="34"/>
  <c r="G11" i="34"/>
  <c r="M11" i="34" s="1"/>
  <c r="J17" i="34"/>
  <c r="G16" i="34"/>
  <c r="P16" i="34" s="1"/>
  <c r="G7" i="34"/>
  <c r="P7" i="34" s="1"/>
  <c r="J12" i="34"/>
  <c r="G15" i="34"/>
  <c r="N15" i="34" s="1"/>
  <c r="J13" i="34"/>
  <c r="G14" i="34"/>
  <c r="N14" i="34" s="1"/>
  <c r="K7" i="34"/>
  <c r="J15" i="34"/>
  <c r="G5" i="34"/>
  <c r="G13" i="34"/>
  <c r="N13" i="34" s="1"/>
  <c r="K12" i="34"/>
  <c r="G19" i="34"/>
  <c r="N19" i="34" s="1"/>
  <c r="K13" i="34"/>
  <c r="I7" i="34"/>
  <c r="I17" i="34"/>
  <c r="J10" i="34"/>
  <c r="I11" i="34"/>
  <c r="J9" i="34"/>
  <c r="I8" i="34"/>
  <c r="I6" i="34"/>
  <c r="I18" i="34"/>
  <c r="K9" i="34"/>
  <c r="J11" i="34"/>
  <c r="K11" i="34"/>
  <c r="I9" i="34"/>
  <c r="J19" i="34"/>
  <c r="I5" i="34"/>
  <c r="G6" i="34"/>
  <c r="N6" i="34" s="1"/>
  <c r="K15" i="34"/>
  <c r="L15" i="34" s="1"/>
  <c r="I19" i="34"/>
  <c r="I15" i="34"/>
  <c r="J14" i="34"/>
  <c r="I12" i="34"/>
  <c r="I10" i="34"/>
  <c r="G10" i="34"/>
  <c r="M10" i="34" s="1"/>
  <c r="G8" i="34"/>
  <c r="N8" i="34" s="1"/>
  <c r="J5" i="34"/>
  <c r="J18" i="34"/>
  <c r="K10" i="34"/>
  <c r="G18" i="34"/>
  <c r="N18" i="34" s="1"/>
  <c r="K19" i="34"/>
  <c r="L19" i="34" s="1"/>
  <c r="K6" i="34"/>
  <c r="K18" i="34"/>
  <c r="L18" i="34" s="1"/>
  <c r="K14" i="34"/>
  <c r="K5" i="34"/>
  <c r="J16" i="34"/>
  <c r="I13" i="34"/>
  <c r="L10" i="34" l="1"/>
  <c r="L12" i="34"/>
  <c r="L6" i="34"/>
  <c r="L9" i="34"/>
  <c r="L13" i="34"/>
  <c r="L8" i="34"/>
  <c r="L7" i="34"/>
  <c r="L14" i="34"/>
  <c r="L11" i="34"/>
  <c r="L5" i="34"/>
  <c r="P5" i="34"/>
  <c r="P10" i="34"/>
  <c r="M7" i="34"/>
  <c r="N7" i="34"/>
  <c r="O7" i="34"/>
  <c r="N10" i="34"/>
  <c r="N9" i="34"/>
  <c r="M9" i="34"/>
  <c r="P11" i="34"/>
  <c r="O15" i="34"/>
  <c r="O9" i="34"/>
  <c r="O14" i="34"/>
  <c r="O18" i="34"/>
  <c r="M16" i="34"/>
  <c r="N16" i="34"/>
  <c r="O16" i="34"/>
  <c r="O13" i="34"/>
  <c r="O10" i="34"/>
  <c r="O5" i="34"/>
  <c r="M12" i="34"/>
  <c r="N5" i="34"/>
  <c r="P15" i="34"/>
  <c r="N12" i="34"/>
  <c r="M15" i="34"/>
  <c r="O12" i="34"/>
  <c r="M5" i="34"/>
  <c r="P14" i="34"/>
  <c r="P13" i="34"/>
  <c r="P18" i="34"/>
  <c r="M18" i="34"/>
  <c r="N11" i="34"/>
  <c r="M14" i="34"/>
  <c r="M13" i="34"/>
  <c r="O11" i="34"/>
  <c r="O17" i="34"/>
  <c r="O8" i="34"/>
  <c r="O6" i="34"/>
  <c r="O19" i="34"/>
  <c r="P17" i="34"/>
  <c r="P8" i="34"/>
  <c r="P6" i="34"/>
  <c r="P19" i="34"/>
  <c r="M17" i="34"/>
  <c r="M8" i="34"/>
  <c r="M6" i="34"/>
  <c r="M19" i="34"/>
  <c r="Q17" i="34" l="1"/>
  <c r="R17" i="34" s="1"/>
  <c r="Q19" i="34"/>
  <c r="R19" i="34" s="1"/>
  <c r="Q6" i="34"/>
  <c r="Q14" i="34"/>
  <c r="Q18" i="34"/>
  <c r="R18" i="34" s="1"/>
  <c r="Q5" i="34"/>
  <c r="Q16" i="34"/>
  <c r="R16" i="34" s="1"/>
  <c r="Q13" i="34"/>
  <c r="Q11" i="34"/>
  <c r="Q10" i="34"/>
  <c r="Q8" i="34"/>
  <c r="Q15" i="34"/>
  <c r="R15" i="34" s="1"/>
  <c r="Q12" i="34"/>
  <c r="Q9" i="34"/>
  <c r="Q7" i="34"/>
  <c r="H17" i="34" l="1"/>
  <c r="H19" i="34"/>
  <c r="R43" i="34"/>
  <c r="R48" i="34"/>
  <c r="H18" i="34"/>
  <c r="R46" i="34"/>
  <c r="R9" i="34"/>
  <c r="R50" i="34"/>
  <c r="R12" i="34"/>
  <c r="R13" i="34"/>
  <c r="R11" i="34"/>
  <c r="R5" i="34"/>
  <c r="R7" i="34"/>
  <c r="H8" i="34"/>
  <c r="R8" i="34"/>
  <c r="R6" i="34"/>
  <c r="R10" i="34"/>
  <c r="R14" i="34"/>
  <c r="R41" i="34"/>
  <c r="R44" i="34"/>
  <c r="R45" i="34"/>
  <c r="R47" i="34"/>
  <c r="R49" i="34"/>
  <c r="R54" i="34"/>
  <c r="R51" i="34"/>
  <c r="R52" i="34"/>
  <c r="R55" i="34"/>
  <c r="R53" i="34"/>
  <c r="R42" i="34"/>
  <c r="H6" i="34"/>
  <c r="H12" i="34"/>
  <c r="H7" i="34"/>
  <c r="H11" i="34"/>
  <c r="H14" i="34"/>
  <c r="H13" i="34"/>
  <c r="H10" i="34"/>
  <c r="H5" i="34"/>
  <c r="H9" i="34"/>
  <c r="H16" i="34"/>
  <c r="H15" i="34"/>
</calcChain>
</file>

<file path=xl/comments1.xml><?xml version="1.0" encoding="utf-8"?>
<comments xmlns="http://schemas.openxmlformats.org/spreadsheetml/2006/main">
  <authors>
    <author>Stavik, Jan</author>
  </authors>
  <commentList>
    <comment ref="Q6" authorId="0" shapeId="0">
      <text>
        <r>
          <rPr>
            <sz val="9"/>
            <color indexed="81"/>
            <rFont val="Tahoma"/>
            <family val="2"/>
          </rPr>
          <t>NB! "0" – null – er skjult pga. oppsettet i Excel.</t>
        </r>
      </text>
    </comment>
    <comment ref="N13" authorId="0" shapeId="0">
      <text>
        <r>
          <rPr>
            <sz val="9"/>
            <color indexed="81"/>
            <rFont val="Tahoma"/>
            <family val="2"/>
          </rPr>
          <t>Skriv X i cella for metoden du ønsker. 
Vær obs på at dersom du skriv X i fleire celler, blir metoden for den øvste X-en vald.</t>
        </r>
      </text>
    </comment>
    <comment ref="O14" authorId="0" shapeId="0">
      <text>
        <r>
          <rPr>
            <sz val="9"/>
            <color indexed="81"/>
            <rFont val="Tahoma"/>
            <family val="2"/>
          </rPr>
          <t>Denne teksten er henta frå berekningsmodellen og stadfestar kva metode som er aktiv i evalueringa.</t>
        </r>
      </text>
    </comment>
    <comment ref="Q15" authorId="0" shapeId="0">
      <text>
        <r>
          <rPr>
            <sz val="9"/>
            <color indexed="81"/>
            <rFont val="Tahoma"/>
            <family val="2"/>
          </rPr>
          <t>Verdien er sett ut frå skjønn, og det einaste formålet med han er at funksjonar i evalueringsarket skal fungere normalt.
Innkjøpar må sjølvstendig ta stilling til kva som er det rette knekkpunktet i den enkelte anskaffinga.
Merk at dersom knekkpunkt blir sett til maks poeng, fungerer hybridmodell likt som forholdsmessig metode. Dersom knekkpunkt blir sett til null, fungerer hybridmodellen som ein lineær modell, men gir 0 poeng til alle leverandørar som har dobbel pris av lågaste tilbod.</t>
        </r>
      </text>
    </comment>
  </commentList>
</comments>
</file>

<file path=xl/comments2.xml><?xml version="1.0" encoding="utf-8"?>
<comments xmlns="http://schemas.openxmlformats.org/spreadsheetml/2006/main">
  <authors>
    <author>Stavik, Jan</author>
  </authors>
  <commentList>
    <comment ref="F5" authorId="0" shapeId="0">
      <text>
        <r>
          <rPr>
            <sz val="9"/>
            <color indexed="81"/>
            <rFont val="Tahoma"/>
            <family val="2"/>
          </rPr>
          <t xml:space="preserve">NR er ein eintydig kode for kvar kvalitetskategori. </t>
        </r>
      </text>
    </comment>
    <comment ref="I5" authorId="0" shapeId="0">
      <text>
        <r>
          <rPr>
            <sz val="9"/>
            <color indexed="81"/>
            <rFont val="Tahoma"/>
            <family val="2"/>
          </rPr>
          <t>Nr. er ei nummerering av kvalitetskriterium.</t>
        </r>
      </text>
    </comment>
    <comment ref="O5" authorId="0" shapeId="0">
      <text>
        <r>
          <rPr>
            <sz val="9"/>
            <color indexed="81"/>
            <rFont val="Tahoma"/>
            <family val="2"/>
          </rPr>
          <t>Skriv inn forventa kostnad for anskaffinga. Dette vil bli brukt i verdiberekningar i tabellen. Sjå merknader i kolonnetittel for å få nærmare forklaring.</t>
        </r>
      </text>
    </comment>
    <comment ref="P5" authorId="0" shapeId="0">
      <text>
        <r>
          <rPr>
            <sz val="9"/>
            <color indexed="81"/>
            <rFont val="Tahoma"/>
            <family val="2"/>
          </rPr>
          <t xml:space="preserve">Verdiane i denne kolonnen fortel kor mye høgare pris ein tilbydar kan ta dersom han får eitt poeng ekstra på subkriteriet.
Dette kan brukast av innkjøpar til å vurdere om kvalitetsdifferansen per poeng er verd den potensielle kostnadsdifferansen. </t>
        </r>
      </text>
    </comment>
    <comment ref="Q5" authorId="0" shapeId="0">
      <text>
        <r>
          <rPr>
            <sz val="9"/>
            <color indexed="81"/>
            <rFont val="Tahoma"/>
            <family val="2"/>
          </rPr>
          <t>Denne kolonnen viser den potensielle prisauken ein tilbydar kan ta for å oppnå topp skår på subkriteriet samanlikna med å tilfredsstille minimumskrava.
Dette blir nytta av innkjøpar til å vurdere om det er samanheng mellom vektinga av subkriteriet og kostnaden leverandøren har for å auke kvaliteten til maks.</t>
        </r>
      </text>
    </comment>
    <comment ref="R5" authorId="0" shapeId="0">
      <text>
        <r>
          <rPr>
            <sz val="9"/>
            <color indexed="81"/>
            <rFont val="Tahoma"/>
            <family val="2"/>
          </rPr>
          <t xml:space="preserve">Denne kolonnen viser den potensielle prisauken ein tilbydar kan ta for å oppnå topp skår på tildelingskriteriet samanlikna med å tilfredsstille minimumskrava.
Dette blir nytta av innkjøpar til å vurdere om det er samanheng mellom vektinga av tildelingskriteriet og kostnaden leverandøren har for å auke kvaliteten til maks.
</t>
        </r>
      </text>
    </comment>
  </commentList>
</comments>
</file>

<file path=xl/comments3.xml><?xml version="1.0" encoding="utf-8"?>
<comments xmlns="http://schemas.openxmlformats.org/spreadsheetml/2006/main">
  <authors>
    <author>Stavik, Jan</author>
  </authors>
  <commentList>
    <comment ref="H5" authorId="0" shapeId="0">
      <text>
        <r>
          <rPr>
            <sz val="9"/>
            <color indexed="81"/>
            <rFont val="Tahoma"/>
            <family val="2"/>
          </rPr>
          <t>Her skal du registrere namn på tilbydar/tilbod. Dette blir nytta alle stader der det er behov for at namnet kjem fram.
Dette er den einaste staden i verktøyet der det er nødvendig å registrere namn på tilbydarar.</t>
        </r>
      </text>
    </comment>
  </commentList>
</comments>
</file>

<file path=xl/comments4.xml><?xml version="1.0" encoding="utf-8"?>
<comments xmlns="http://schemas.openxmlformats.org/spreadsheetml/2006/main">
  <authors>
    <author>Stavik, Jan</author>
  </authors>
  <commentList>
    <comment ref="F5" authorId="0" shapeId="0">
      <text>
        <r>
          <rPr>
            <b/>
            <sz val="9"/>
            <color indexed="81"/>
            <rFont val="Tahoma"/>
            <family val="2"/>
          </rPr>
          <t>Stavik, Jan:</t>
        </r>
        <r>
          <rPr>
            <sz val="9"/>
            <color indexed="81"/>
            <rFont val="Tahoma"/>
            <family val="2"/>
          </rPr>
          <t xml:space="preserve">
"NR" er en entydig kode for tildelingskriteriet som kan benyttes som henvising i dokumenter</t>
        </r>
      </text>
    </comment>
    <comment ref="I5" authorId="0" shapeId="0">
      <text>
        <r>
          <rPr>
            <b/>
            <sz val="9"/>
            <color indexed="81"/>
            <rFont val="Tahoma"/>
            <family val="2"/>
          </rPr>
          <t>Stavik, Jan:</t>
        </r>
        <r>
          <rPr>
            <sz val="9"/>
            <color indexed="81"/>
            <rFont val="Tahoma"/>
            <family val="2"/>
          </rPr>
          <t xml:space="preserve">
Nr er en entydig kode for subkriterie som kan anvendes i dokumenter</t>
        </r>
      </text>
    </comment>
    <comment ref="J7" authorId="0" shapeId="0">
      <text>
        <r>
          <rPr>
            <b/>
            <sz val="9"/>
            <color indexed="81"/>
            <rFont val="Tahoma"/>
            <family val="2"/>
          </rPr>
          <t>Stavik, Jan:</t>
        </r>
        <r>
          <rPr>
            <sz val="9"/>
            <color indexed="81"/>
            <rFont val="Tahoma"/>
            <family val="2"/>
          </rPr>
          <t xml:space="preserve">
Skriv inn anskaffelsesne forventet omfang i celle K7, denne benyttes som grunnlag for ulike beregninger. Det er viktig å benytte forventet middelverdi dersom det er usikkerhet om størrelsen</t>
        </r>
      </text>
    </comment>
    <comment ref="M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N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O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P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Q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R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S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T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U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V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W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X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Y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Z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AA7" authorId="0" shapeId="0">
      <text>
        <r>
          <rPr>
            <b/>
            <sz val="9"/>
            <color indexed="81"/>
            <rFont val="Tahoma"/>
            <family val="2"/>
          </rPr>
          <t>Stavik, Jan:</t>
        </r>
        <r>
          <rPr>
            <sz val="9"/>
            <color indexed="81"/>
            <rFont val="Tahoma"/>
            <family val="2"/>
          </rPr>
          <t xml:space="preserve">
Denne cellen må være tom eller større enn null. Hvis ikke medfører det at formlene krasjer
</t>
        </r>
      </text>
    </comment>
    <comment ref="K78" authorId="0" shapeId="0">
      <text>
        <r>
          <rPr>
            <b/>
            <sz val="9"/>
            <color indexed="81"/>
            <rFont val="Tahoma"/>
            <family val="2"/>
          </rPr>
          <t xml:space="preserve">Stavik, Jan:
Dette tallet er ganget opp med det antall siffer som er i gjennomsnittsprisen for å få et praktisk leselig tall.
</t>
        </r>
        <r>
          <rPr>
            <sz val="9"/>
            <color indexed="81"/>
            <rFont val="Tahoma"/>
            <family val="2"/>
          </rPr>
          <t xml:space="preserve">
</t>
        </r>
      </text>
    </comment>
  </commentList>
</comments>
</file>

<file path=xl/sharedStrings.xml><?xml version="1.0" encoding="utf-8"?>
<sst xmlns="http://schemas.openxmlformats.org/spreadsheetml/2006/main" count="358" uniqueCount="242">
  <si>
    <t>Verktøy for tilbodsevaluering i grøne anskaffingar</t>
  </si>
  <si>
    <r>
      <t xml:space="preserve">
</t>
    </r>
    <r>
      <rPr>
        <b/>
        <sz val="10"/>
        <color theme="1"/>
        <rFont val="Arial"/>
        <family val="2"/>
      </rPr>
      <t xml:space="preserve">Velkommen til Difi sitt verktøy for evaluering av tilbod i offentlege anskaffingar
</t>
    </r>
    <r>
      <rPr>
        <sz val="10"/>
        <color theme="1"/>
        <rFont val="Arial"/>
        <family val="2"/>
      </rPr>
      <t xml:space="preserve">
Verktøyet er laga for å hjelpe innkjøparar med å utforme evalueringsmatrise og å evaluere innkomne tilbod. 
Evalueringsmatrisa har eitt tildelingskriterium for pris/kostnad og kan ha inntil fire tildelingskriterium for kvalitet, som i tillegg kan ha sju subkriterium. Verktøyet kan handtere inntil 15 tilbod. 
Det er mogleg å velje mellom tre relative evalueringsmodellar: lineær, forholdsmessig og hybrid modell. 
Prispoeng blir berekna automatisk på bakgrunn av registrert pris, og gir det beste tilbodet høgast poengsum på vald skala. 
Alle subkriterium for kvalitet skal få poeng etter relativ metode. Det vil seie at det beste tilbodet får høgast poeng på vald skala, og alle andre tilbod får poeng i forhold til det beste tilbodet. 
Kvalitetspoeng blir normaliserte til skala, før pris- og kvalitetspoeng blir summerte og gir tildelingsresultatet.  
Vi minner om at miljøkriterium bør vurderast i alle anskaffingar for å fremme miljøomsyn i offentlege kontraktar, jf. anskaffingslova § 5.
Celler, rader og kolonnar i reknearka må ikkje slettast. Dette kan føre til at formlane i verktøyet ikkje fungerer. (Alle berekningar ligg i eit skjult rekneark.) 
Ved tilpassing til utskrift eller PDF må funksjonane «Skjul rad» eller «Skjul kolonne» nyttast for å skjule det som ikkje skal vere med på utskrifta. 
Formlar og funksjonar i verktøyet er i tråd med etablert praksis. Brukarar av verktøyet blir likevel oppfordra til å kvalitetssikre resultata, sidan det kan være situasjonar og risikoar som ikkje er føresette i verktøyet. 
Send spørsmål til: postmottak@difi.no
</t>
    </r>
  </si>
  <si>
    <t>Framgangsmåte</t>
  </si>
  <si>
    <t>Steg</t>
  </si>
  <si>
    <t>Arkfane</t>
  </si>
  <si>
    <t>Angi ønskt øvre og nedre grense på poengskala (modellen nyttar 0–10 dersom dette ikkje blir endra)</t>
  </si>
  <si>
    <t>1.</t>
  </si>
  <si>
    <t>Vel om lineær, forholdsmessig eller hybrid metode skal nyttast (modellen nyttar lineær metode dersom dette ikkje blir endra)</t>
  </si>
  <si>
    <t>Utform evalueringsmatrise med tildelingskriterium og vekting av desse</t>
  </si>
  <si>
    <t>2.</t>
  </si>
  <si>
    <t>Skriv ut evalueringsmatrise for vedlegg i konkurransegrunnlag</t>
  </si>
  <si>
    <t>Registrer namn på tilbydarar/tilbod</t>
  </si>
  <si>
    <t>3.</t>
  </si>
  <si>
    <t>Registrer pris/kostnad som skal nyttast i tildeling</t>
  </si>
  <si>
    <t xml:space="preserve">Registrer kvalitetspoeng for tildelingskriteria på kvalitet </t>
  </si>
  <si>
    <t>4.</t>
  </si>
  <si>
    <t xml:space="preserve">Sjå resultat av evalueringa </t>
  </si>
  <si>
    <t>5.</t>
  </si>
  <si>
    <t>Fargekode på arkfaner</t>
  </si>
  <si>
    <t>INFORMASJONSARK</t>
  </si>
  <si>
    <t>ARK FOR REGISTRERING AV INFORMASJON</t>
  </si>
  <si>
    <t>RESULTAT AV TILDELING</t>
  </si>
  <si>
    <t>BEREKNINGAR I SKJULTE ARK</t>
  </si>
  <si>
    <t>Val av grunninnstillingar i modell</t>
  </si>
  <si>
    <t>Val av skala i evaluering</t>
  </si>
  <si>
    <t>Vel øvre og nedre grense for skala.</t>
  </si>
  <si>
    <t>Frå</t>
  </si>
  <si>
    <t>Til</t>
  </si>
  <si>
    <t>Val av evalueringsmodell</t>
  </si>
  <si>
    <r>
      <t xml:space="preserve">Skriv </t>
    </r>
    <r>
      <rPr>
        <b/>
        <sz val="10"/>
        <color rgb="FF000066"/>
        <rFont val="Arial"/>
        <family val="2"/>
      </rPr>
      <t>X</t>
    </r>
    <r>
      <rPr>
        <sz val="10"/>
        <color rgb="FF000066"/>
        <rFont val="Arial"/>
        <family val="2"/>
      </rPr>
      <t xml:space="preserve"> i boksen til høgre for det alternativet du ønsker å velje. Det alternativet som blir valt, vil automatisk bli nytta i berekninga av evalueringsresultatet. </t>
    </r>
  </si>
  <si>
    <t>Alternativ 1: Lineær metode</t>
  </si>
  <si>
    <t>X</t>
  </si>
  <si>
    <t>Vald metode er:</t>
  </si>
  <si>
    <t>Alternativ 2: Forholdsmessig metode</t>
  </si>
  <si>
    <t>Alternativ 3: Hybrid metode</t>
  </si>
  <si>
    <t>Knekkpunkt</t>
  </si>
  <si>
    <t xml:space="preserve">Dersom det er verdi i meir enn ei av cellene,
 blir den øvste evalueringsmetoden automatisk vald. </t>
  </si>
  <si>
    <t xml:space="preserve">Skjema for utarbeiding av evalueringsmodell </t>
  </si>
  <si>
    <t>Evalueringsmatrise – pris og kvalitet</t>
  </si>
  <si>
    <t xml:space="preserve">Omfang på anskaffinga </t>
  </si>
  <si>
    <t>Verdiberekningar</t>
  </si>
  <si>
    <t>NR</t>
  </si>
  <si>
    <t>Tildelingskriterium</t>
  </si>
  <si>
    <t>Vekt-%</t>
  </si>
  <si>
    <t>Nr.</t>
  </si>
  <si>
    <t>Subkriterium</t>
  </si>
  <si>
    <t>Dokumentasjonskrav</t>
  </si>
  <si>
    <t>Reell vekting</t>
  </si>
  <si>
    <t>Verdi pr. poeng på evalueringsskala</t>
  </si>
  <si>
    <t>Verdi for subkriteriet</t>
  </si>
  <si>
    <t>Verdi for kriteriet</t>
  </si>
  <si>
    <t xml:space="preserve">P </t>
  </si>
  <si>
    <t>Pris</t>
  </si>
  <si>
    <t>p</t>
  </si>
  <si>
    <t>Vedlegg 1: prisliste</t>
  </si>
  <si>
    <t>K 1</t>
  </si>
  <si>
    <t>Kvalitet i gjennomføringa av oppdraget</t>
  </si>
  <si>
    <t>K 1.1</t>
  </si>
  <si>
    <t xml:space="preserve">Kompetanse og erfaring på tilbydde ressursar </t>
  </si>
  <si>
    <t>CV for tilbydd personell CV skal minst innehalde:
(1) namn på ressurs
(2) utdanning
(4) arbeidserfaring
(5) relevant arbeidserfaring frå tilsvarande prosjekt
(6) to referansar: dei mest relevante prosjekta frå dei siste tre åra med kontaktinformasjon</t>
  </si>
  <si>
    <t>K 1.2</t>
  </si>
  <si>
    <t xml:space="preserve">Tilbydars oppdragsforståing </t>
  </si>
  <si>
    <t xml:space="preserve">Beskriving av korleis oppdraget skal løysast med tilvising til metodar og standardar som blir brukte i prosjektleiing og prosjektering.  Beskrivinga skal òg innehalde opplysning om viktige risikoar og risikoreduserande tiltak. Samt oversikt over korleis oppdraget skal organiserast, med opplysning om kva oppgåver dei enkelte deltakarane har, og omfanget av deira deltaking i % av total tid. </t>
  </si>
  <si>
    <t>K 1.3</t>
  </si>
  <si>
    <t>Tilbydars gjennomføringsplan</t>
  </si>
  <si>
    <t>Gjennomføringsplan for kor tid dei ulike oppgåvene skal løysast, inkludert oppstartsdato, leveransedatoar, timeestimat, milestolpar samt oppgåver og omfang av oppdragsgivars deltaking og leveransar til prosjekteringa.</t>
  </si>
  <si>
    <t>K 1.4</t>
  </si>
  <si>
    <t>Tilbydars kompetanse på risikostyring</t>
  </si>
  <si>
    <t>K 1.5</t>
  </si>
  <si>
    <t>K 1.6</t>
  </si>
  <si>
    <t>K 1.7</t>
  </si>
  <si>
    <t>Sum</t>
  </si>
  <si>
    <t>K 2</t>
  </si>
  <si>
    <t>Miljø</t>
  </si>
  <si>
    <t>K 2.1</t>
  </si>
  <si>
    <t>Kor godt eigna prosjekteringsgruppeleiaren og arkitekten er for prosjektet</t>
  </si>
  <si>
    <t xml:space="preserve">Tilbydar blir beden om å fylle ut mal for CV (ark 1) for
• formalutdanning
• arbeidserfaring
• miljørelevante sertifiseringar og kurs
Tilbydar blir beden om å gjere prosjekteringsgruppeleiar (P) og arkitekt (A) tilgjengelege for intervju for å vurdere kor godt eigna miljøkoordinatoren er.
</t>
  </si>
  <si>
    <t>K 2.2</t>
  </si>
  <si>
    <t>Kor godt eigna miljøkoordinatoren er for prosjektet</t>
  </si>
  <si>
    <t xml:space="preserve">Tilbydar blir beden om å fylle ut mal for CV (ark 1) for
• formalutdanning
• arbeidserfaring
• miljørelevante sertifiseringar og kurs
Tilbydar blir beden om å gjere miljøkoordinator tilgjengeleg for intervju for å vurdere kor godt eigna miljøkoordinatoren er.
</t>
  </si>
  <si>
    <t>K 2.3</t>
  </si>
  <si>
    <t>Tilbydar skal ha ei god strategisk tilnærming til ombruk av materialar</t>
  </si>
  <si>
    <t>Tilbydar blir beden om å utarbeide ein plan på maksimalt 3 sider med strategiar og tiltak for ombruk av materialar. Planen skal minst inkludere: strategiar og konkrete tiltak for korleis tilgjengelege ombruksmaterialar skal nyttast i prosjektet og bygget, med mengde og miljøgevinst.</t>
  </si>
  <si>
    <t>OMBRUK</t>
  </si>
  <si>
    <t>0–5</t>
  </si>
  <si>
    <t>TOT: XX</t>
  </si>
  <si>
    <t>Byggematerialar frå andre bygg som er rivne eller rehabiliterte, og som det er mogleg å ombruke</t>
  </si>
  <si>
    <t xml:space="preserve">Miljøgevinst
1 poeng: låg klimagevinst
5 poeng: høg klimagevinst </t>
  </si>
  <si>
    <t xml:space="preserve">Mengde 
1 poeng: låg mengde  
5 poeng: høg mengde
</t>
  </si>
  <si>
    <t>Poengsum = 
miljøgevinst * mengde</t>
  </si>
  <si>
    <t>Prefabrikkerte betongelement, tonn</t>
  </si>
  <si>
    <t>Eks. 5 * 4 = 20</t>
  </si>
  <si>
    <t>Stålbjelkar og stålprofilar, tonn</t>
  </si>
  <si>
    <t>Eks. 4 * 3 = 12</t>
  </si>
  <si>
    <r>
      <t>Konstruksjonstrevirke (limtre, massivtre, K-virke), m</t>
    </r>
    <r>
      <rPr>
        <vertAlign val="superscript"/>
        <sz val="10"/>
        <color theme="1"/>
        <rFont val="Calibri"/>
        <family val="2"/>
        <scheme val="minor"/>
      </rPr>
      <t>3</t>
    </r>
    <r>
      <rPr>
        <sz val="10"/>
        <color theme="1"/>
        <rFont val="Calibri"/>
        <family val="2"/>
        <scheme val="minor"/>
      </rPr>
      <t xml:space="preserve"> </t>
    </r>
  </si>
  <si>
    <t>Teglstein og andre fasadematerialar, tonn</t>
  </si>
  <si>
    <r>
      <t>Vindauge/glasruter, m</t>
    </r>
    <r>
      <rPr>
        <vertAlign val="superscript"/>
        <sz val="10"/>
        <color theme="1"/>
        <rFont val="Calibri"/>
        <family val="2"/>
        <scheme val="minor"/>
      </rPr>
      <t>2</t>
    </r>
  </si>
  <si>
    <t>Ventilasjonskanalar, tonn</t>
  </si>
  <si>
    <r>
      <t>Bølgeblekkplater, m</t>
    </r>
    <r>
      <rPr>
        <vertAlign val="superscript"/>
        <sz val="10"/>
        <color theme="1"/>
        <rFont val="Calibri"/>
        <family val="2"/>
        <scheme val="minor"/>
      </rPr>
      <t>2</t>
    </r>
  </si>
  <si>
    <t>Trapper, tonn</t>
  </si>
  <si>
    <t>Rekkverk, m</t>
  </si>
  <si>
    <t>Påslag, hengsel, tonn</t>
  </si>
  <si>
    <t>Total poengsum</t>
  </si>
  <si>
    <t>Eks: 32 poeng</t>
  </si>
  <si>
    <t xml:space="preserve">MILJØKVALITETAR I PROSJEKT OG PÅ BYGGEPLASS </t>
  </si>
  <si>
    <t>Poeng:</t>
  </si>
  <si>
    <t>0–10</t>
  </si>
  <si>
    <t>Problemstilling</t>
  </si>
  <si>
    <t>Målsettinga entreprenøren har for prosjektet</t>
  </si>
  <si>
    <t>Kort utgreiing om korleis leverandøren vil nå målsettinga</t>
  </si>
  <si>
    <t>XX – skal kvantifiserast av leverandøren</t>
  </si>
  <si>
    <t>NIVÅ 1 (og 2)</t>
  </si>
  <si>
    <t>a) Det er stort tidspress i byggeprosjektet, og det er lett for at miljøomsyn utover minstekrava i samsvar med lov, føresegn eller kravspesifikasjon ikkje blir varetekne [presiser dei miljøomsyna som er mest aktuelle for byggeprosjektet]</t>
  </si>
  <si>
    <t>Kvalitativ skildring</t>
  </si>
  <si>
    <t xml:space="preserve">b) Utslepp av klimagassar frå byggeplassen representerer ein vesentleg del av dei totale utsleppa knytt til for eksempel ein by eller ein kommune. </t>
  </si>
  <si>
    <t>Estimert bruk av fossilt brensel til anleggsmaskiner på byggeplassen og varme/tørk: XX liter</t>
  </si>
  <si>
    <t>c) Byggavfall er ressursar på avvegar</t>
  </si>
  <si>
    <t>Total mengde byggavfall som oppstår i prosjektet, skal ikkje overstige XX kg/m2 BRA</t>
  </si>
  <si>
    <t>Sorteringsgrad: XX % sortert</t>
  </si>
  <si>
    <t>KUN NIVÅ 2:</t>
  </si>
  <si>
    <t>d) Helse- og miljøfarlege kjemikal på byggeplassen utgjer ein fare både for arbeidstakarar på byggeplassen under bygging og for brukarane i det ferdige byggverket</t>
  </si>
  <si>
    <t>CV: NAMN</t>
  </si>
  <si>
    <t>XX</t>
  </si>
  <si>
    <t>Oversikt over relevante miljøtema</t>
  </si>
  <si>
    <t>LCC</t>
  </si>
  <si>
    <t>Miljøkoordinator</t>
  </si>
  <si>
    <t>Energi: Prosjektering av passivhus, fornybar energi</t>
  </si>
  <si>
    <t>Rekneskap for klimagass</t>
  </si>
  <si>
    <t xml:space="preserve">Materialval/ressursbruk  </t>
  </si>
  <si>
    <t>Miljøprogram og miljøoppfølgingsplan</t>
  </si>
  <si>
    <t>Del 1: Dokumentasjon på relevant utdanning – skal fyllast ut av leverandør</t>
  </si>
  <si>
    <t>Poeng</t>
  </si>
  <si>
    <t>Utdanning:</t>
  </si>
  <si>
    <t>Dato:</t>
  </si>
  <si>
    <t>Universitet:</t>
  </si>
  <si>
    <t>Snitt:</t>
  </si>
  <si>
    <t>Miljøtema:</t>
  </si>
  <si>
    <t>Relevant erfaring som eventuelt kan kompensere for utdanning, i tal år:</t>
  </si>
  <si>
    <t>Relevans for oppdraget:</t>
  </si>
  <si>
    <t>Del 2: Dokumentasjon på relevant erfaring – skal fyllast ut av leverandør</t>
  </si>
  <si>
    <t>Stilling:</t>
  </si>
  <si>
    <t>Selskap:</t>
  </si>
  <si>
    <t>Prosjekt:</t>
  </si>
  <si>
    <t>Oppdragstidspunkt:</t>
  </si>
  <si>
    <t>Relevans for dette oppdraget:</t>
  </si>
  <si>
    <t>Fagområde og rolle i prosjektet:</t>
  </si>
  <si>
    <t>Fakturert beløp for fagområdet i oppdraget (NOK ekskl. mva.)</t>
  </si>
  <si>
    <t>Verktøy:</t>
  </si>
  <si>
    <t xml:space="preserve"> </t>
  </si>
  <si>
    <t>Del 3: Miljørelevante kurs og sertifiseringar</t>
  </si>
  <si>
    <t>Sertifisering:</t>
  </si>
  <si>
    <t>Kurs:</t>
  </si>
  <si>
    <t>Del 3: Referansar</t>
  </si>
  <si>
    <t>Namn:</t>
  </si>
  <si>
    <t>Tlf.:</t>
  </si>
  <si>
    <t xml:space="preserve">Stilling: </t>
  </si>
  <si>
    <t>E-post:</t>
  </si>
  <si>
    <t>Tabell for registrering av namn og prisar på innkomne tilbod</t>
  </si>
  <si>
    <t xml:space="preserve">Registreringsskjema </t>
  </si>
  <si>
    <t>Tilbodsnr.</t>
  </si>
  <si>
    <t>Namn på tilbydar/tilbod</t>
  </si>
  <si>
    <t>Rang</t>
  </si>
  <si>
    <t>Skåringstabell for kvalitet</t>
  </si>
  <si>
    <t>Tildeling – pris og kvalitet</t>
  </si>
  <si>
    <t>Vekting</t>
  </si>
  <si>
    <t>Resultat av evalueringa</t>
  </si>
  <si>
    <t>Tilbod i rangert rekkefølge</t>
  </si>
  <si>
    <t>Poeng for pris</t>
  </si>
  <si>
    <t>Vekta poeng for pris</t>
  </si>
  <si>
    <t>Rangering etter pris</t>
  </si>
  <si>
    <t>Total poengsum for kvalitet, 1 til 4</t>
  </si>
  <si>
    <t>Rangering etter kvalitet</t>
  </si>
  <si>
    <t>Delresultat etter evaluering av pris</t>
  </si>
  <si>
    <t>Delresultat etter evaluering av kvalitet</t>
  </si>
  <si>
    <t>Tilbydarar rangert etter pris</t>
  </si>
  <si>
    <t>Tilbydarar rangert etter kvalitet</t>
  </si>
  <si>
    <t>Poeng for kvalitet</t>
  </si>
  <si>
    <t>Dette er en automatisk metodevelger som sifter fra lineær metode til forholdsmessig metode dersom prisdiferansen bli for stor for lineær metode. 1=lineær metode 2=forholdmessig. Alle andre tall gir hybirdmodell</t>
  </si>
  <si>
    <t>Automatisk valg av lineær (1) eller forholdsmessig (2) basert på prisdifferanse</t>
  </si>
  <si>
    <t>K 2.4</t>
  </si>
  <si>
    <t>K 2.5</t>
  </si>
  <si>
    <t>K 2.6</t>
  </si>
  <si>
    <t>K 2.7</t>
  </si>
  <si>
    <t>K 3</t>
  </si>
  <si>
    <t>K 3.1</t>
  </si>
  <si>
    <t>K 3.2</t>
  </si>
  <si>
    <t>K 3.3</t>
  </si>
  <si>
    <t>K 3.4</t>
  </si>
  <si>
    <t>K 3.5</t>
  </si>
  <si>
    <t>K 3.6</t>
  </si>
  <si>
    <t>K 3.7</t>
  </si>
  <si>
    <t>K 4</t>
  </si>
  <si>
    <t>K 4.1</t>
  </si>
  <si>
    <t>K 4.2</t>
  </si>
  <si>
    <t>K 4.3</t>
  </si>
  <si>
    <t>K 4.4</t>
  </si>
  <si>
    <t>K 4.5</t>
  </si>
  <si>
    <t>K 4.6</t>
  </si>
  <si>
    <t>K 4.7</t>
  </si>
  <si>
    <t>Kommentar</t>
  </si>
  <si>
    <t xml:space="preserve">Beregningsskjema for tildeling </t>
  </si>
  <si>
    <t>Tildelingskriterier nivå 1</t>
  </si>
  <si>
    <t>Tildeingkriterier nivå 2 (Subkriterier)</t>
  </si>
  <si>
    <t>Navn</t>
  </si>
  <si>
    <t>Nr</t>
  </si>
  <si>
    <t>reell vekting</t>
  </si>
  <si>
    <t>poeng</t>
  </si>
  <si>
    <t>Normalisering på kriterienivå</t>
  </si>
  <si>
    <t>Resultater av kvalitetsevalueringen</t>
  </si>
  <si>
    <t>K1</t>
  </si>
  <si>
    <t>K2</t>
  </si>
  <si>
    <t>K3</t>
  </si>
  <si>
    <t>K4</t>
  </si>
  <si>
    <t>Kvalitet vektet og nivellert</t>
  </si>
  <si>
    <t>Rang kvalitet</t>
  </si>
  <si>
    <t>Beregning av tildeling med tildelingsresultater for alle ulike metoder</t>
  </si>
  <si>
    <t>Lineær metode</t>
  </si>
  <si>
    <t>Denne beregningen regner om Pris til Skala etter lineær metode, beste tlbud får maks poeng</t>
  </si>
  <si>
    <t>Pris ikke vektet</t>
  </si>
  <si>
    <t>Pris Vektet</t>
  </si>
  <si>
    <t>Rang pris</t>
  </si>
  <si>
    <t>Total poeng</t>
  </si>
  <si>
    <t>Rang totalt</t>
  </si>
  <si>
    <t>Forholdsmessig metode</t>
  </si>
  <si>
    <t>Denne beregningen regner om pris til Skala etter forholdsmessig metode, beste tlbud får maks poeng</t>
  </si>
  <si>
    <t>Hybird modell</t>
  </si>
  <si>
    <t>Denne beregningen regner om Pris til Skala etter Oslo kummuens Hybridmodell, beste tlbud får maks poeng. Knekkpunkt er i utgangspuntet satt til 1, men kan endres i de skjulte regnearket som heter "metodevelger"</t>
  </si>
  <si>
    <t>Kvalitet delt på pris modell</t>
  </si>
  <si>
    <t xml:space="preserve">Denne beregningen regner ut tildelingsresultatet etter metoden kvalitet/pris. Kvalitetspoengene justeres slik at beste tilbud får maks poeng på kvalitet. Tallet kvalitet pr krone er av lesbahetshensyn ganget opp tilsvarende antall siffer i pris.   </t>
  </si>
  <si>
    <t xml:space="preserve">Kvalitet </t>
  </si>
  <si>
    <t>kvalitet pr krone</t>
  </si>
  <si>
    <t>Resultat av valgt evalueringsmodell</t>
  </si>
  <si>
    <t xml:space="preserve">Understående tabell viser tildelingsresultatet basert på valgt metode, resultatet skal være det samme som vises i arket tildeling. </t>
  </si>
  <si>
    <t>Plassering</t>
  </si>
  <si>
    <t>Toalt</t>
  </si>
  <si>
    <t>Samlet Poengsum</t>
  </si>
  <si>
    <t>Plassering totalt</t>
  </si>
  <si>
    <t>Sortert for overføring til tildelingsresultater</t>
  </si>
  <si>
    <t>Denne tabellen samler evalueringsresultater  og strukturere dataene slik at de kan gjøres presentable i arkfane 5. Tildeling
Tabellen har ingen beregninger</t>
  </si>
  <si>
    <t>Rang pris til Finn.kollone formelen</t>
  </si>
  <si>
    <t>Rang kvalitet til Finn.kollone formelen</t>
  </si>
  <si>
    <t>Rang totalt til Finn.kollone formelen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</si>
</sst>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kr&quot;\ * #,##0.00_ ;_ &quot;kr&quot;\ * \-#,##0.00_ ;_ &quot;kr&quot;\ * &quot;-&quot;??_ ;_ @_ "/>
    <numFmt numFmtId="43" formatCode="_ * #,##0.00_ ;_ * \-#,##0.00_ ;_ * &quot;-&quot;??_ ;_ @_ "/>
    <numFmt numFmtId="164" formatCode="_ * #,##0_ ;_ * \-#,##0_ ;_ * &quot;-&quot;??_ ;_ @_ "/>
    <numFmt numFmtId="165" formatCode="0.0\ %"/>
    <numFmt numFmtId="166" formatCode="_ * #,##0.0_ ;_ * \-#,##0.0_ ;_ * &quot;-&quot;??_ ;_ @_ "/>
    <numFmt numFmtId="167" formatCode="_ &quot;kr&quot;\ * #,##0_ ;_ &quot;kr&quot;\ * \-#,##0_ ;_ &quot;kr&quot;\ * &quot;-&quot;??_ ;_ @_ "/>
    <numFmt numFmtId="168" formatCode="0&quot;. plass&quot;"/>
    <numFmt numFmtId="169" formatCode="0.0"/>
  </numFmts>
  <fonts count="33" x14ac:knownFonts="1">
    <font>
      <sz val="11"/>
      <color theme="1"/>
      <name val="Calibri"/>
      <family val="2"/>
      <scheme val="minor"/>
    </font>
    <font>
      <sz val="11"/>
      <color theme="1"/>
      <name val="Calibri"/>
      <family val="2"/>
      <scheme val="minor"/>
    </font>
    <font>
      <sz val="10"/>
      <name val="Arial"/>
      <family val="2"/>
    </font>
    <font>
      <sz val="9"/>
      <color indexed="81"/>
      <name val="Tahoma"/>
      <family val="2"/>
    </font>
    <font>
      <b/>
      <sz val="10"/>
      <color theme="1"/>
      <name val="Arial"/>
      <family val="2"/>
    </font>
    <font>
      <sz val="10"/>
      <color theme="1"/>
      <name val="Arial"/>
      <family val="2"/>
    </font>
    <font>
      <b/>
      <sz val="10"/>
      <color theme="0"/>
      <name val="Arial"/>
      <family val="2"/>
    </font>
    <font>
      <sz val="10"/>
      <color theme="0"/>
      <name val="Arial"/>
      <family val="2"/>
    </font>
    <font>
      <b/>
      <sz val="9"/>
      <color indexed="81"/>
      <name val="Tahoma"/>
      <family val="2"/>
    </font>
    <font>
      <b/>
      <sz val="10"/>
      <name val="Arial"/>
      <family val="2"/>
    </font>
    <font>
      <sz val="10"/>
      <color rgb="FFFF0000"/>
      <name val="Arial"/>
      <family val="2"/>
    </font>
    <font>
      <sz val="10"/>
      <color theme="0" tint="-0.499984740745262"/>
      <name val="Arial"/>
      <family val="2"/>
    </font>
    <font>
      <sz val="10"/>
      <color theme="0" tint="-0.249977111117893"/>
      <name val="Arial"/>
      <family val="2"/>
    </font>
    <font>
      <b/>
      <sz val="10"/>
      <color theme="5"/>
      <name val="Arial"/>
      <family val="2"/>
    </font>
    <font>
      <sz val="10"/>
      <color rgb="FF000070"/>
      <name val="Arial"/>
      <family val="2"/>
    </font>
    <font>
      <sz val="10"/>
      <color theme="1" tint="0.499984740745262"/>
      <name val="Arial"/>
      <family val="2"/>
    </font>
    <font>
      <sz val="10"/>
      <color theme="2" tint="-0.499984740745262"/>
      <name val="Arial"/>
      <family val="2"/>
    </font>
    <font>
      <sz val="10"/>
      <color theme="0" tint="-0.34998626667073579"/>
      <name val="Arial"/>
      <family val="2"/>
    </font>
    <font>
      <sz val="10"/>
      <color rgb="FF444F55"/>
      <name val="Arial"/>
      <family val="2"/>
    </font>
    <font>
      <sz val="10"/>
      <color rgb="FF000066"/>
      <name val="Arial"/>
      <family val="2"/>
    </font>
    <font>
      <b/>
      <sz val="10"/>
      <color rgb="FF000066"/>
      <name val="Arial"/>
      <family val="2"/>
    </font>
    <font>
      <b/>
      <sz val="11"/>
      <color theme="0"/>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sz val="12"/>
      <color theme="0"/>
      <name val="Calibri"/>
      <family val="2"/>
      <scheme val="minor"/>
    </font>
    <font>
      <sz val="12"/>
      <color theme="1"/>
      <name val="Calibri"/>
      <family val="2"/>
      <scheme val="minor"/>
    </font>
    <font>
      <sz val="14"/>
      <color theme="1"/>
      <name val="Calibri"/>
      <family val="2"/>
      <scheme val="minor"/>
    </font>
    <font>
      <b/>
      <sz val="12"/>
      <color rgb="FFFFFFFF"/>
      <name val="Calibri"/>
      <family val="2"/>
      <scheme val="minor"/>
    </font>
    <font>
      <sz val="10"/>
      <color theme="1"/>
      <name val="Calibri"/>
      <family val="2"/>
      <scheme val="minor"/>
    </font>
    <font>
      <i/>
      <sz val="10"/>
      <color theme="1"/>
      <name val="Calibri"/>
      <family val="2"/>
      <scheme val="minor"/>
    </font>
    <font>
      <vertAlign val="superscript"/>
      <sz val="10"/>
      <color theme="1"/>
      <name val="Calibri"/>
      <family val="2"/>
      <scheme val="minor"/>
    </font>
    <font>
      <sz val="9.5"/>
      <color theme="0"/>
      <name val="Arial"/>
      <family val="2"/>
    </font>
  </fonts>
  <fills count="15">
    <fill>
      <patternFill patternType="none"/>
    </fill>
    <fill>
      <patternFill patternType="gray125"/>
    </fill>
    <fill>
      <patternFill patternType="solid">
        <fgColor theme="0"/>
        <bgColor indexed="64"/>
      </patternFill>
    </fill>
    <fill>
      <patternFill patternType="solid">
        <fgColor rgb="FF1C75DA"/>
        <bgColor indexed="64"/>
      </patternFill>
    </fill>
    <fill>
      <patternFill patternType="solid">
        <fgColor rgb="FF000066"/>
        <bgColor indexed="64"/>
      </patternFill>
    </fill>
    <fill>
      <patternFill patternType="solid">
        <fgColor rgb="FFF0E6D8"/>
        <bgColor indexed="64"/>
      </patternFill>
    </fill>
    <fill>
      <patternFill patternType="solid">
        <fgColor rgb="FF00CCFF"/>
        <bgColor indexed="64"/>
      </patternFill>
    </fill>
    <fill>
      <patternFill patternType="solid">
        <fgColor rgb="FF976396"/>
        <bgColor indexed="64"/>
      </patternFill>
    </fill>
    <fill>
      <patternFill patternType="solid">
        <fgColor rgb="FF00007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rgb="FFC6D5F7"/>
        <bgColor indexed="64"/>
      </patternFill>
    </fill>
    <fill>
      <patternFill patternType="solid">
        <fgColor rgb="FFD9D9D9"/>
        <bgColor indexed="64"/>
      </patternFill>
    </fill>
  </fills>
  <borders count="138">
    <border>
      <left/>
      <right/>
      <top/>
      <bottom/>
      <diagonal/>
    </border>
    <border>
      <left/>
      <right/>
      <top style="thin">
        <color indexed="64"/>
      </top>
      <bottom/>
      <diagonal/>
    </border>
    <border>
      <left/>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dotted">
        <color theme="0" tint="-0.34998626667073579"/>
      </left>
      <right style="dotted">
        <color theme="0" tint="-0.34998626667073579"/>
      </right>
      <top style="thin">
        <color indexed="64"/>
      </top>
      <bottom style="thin">
        <color indexed="64"/>
      </bottom>
      <diagonal/>
    </border>
    <border>
      <left style="thin">
        <color theme="0"/>
      </left>
      <right style="thin">
        <color theme="0"/>
      </right>
      <top style="thin">
        <color theme="0"/>
      </top>
      <bottom style="thin">
        <color theme="0"/>
      </bottom>
      <diagonal/>
    </border>
    <border>
      <left style="dotted">
        <color theme="0" tint="-0.34998626667073579"/>
      </left>
      <right/>
      <top style="thin">
        <color indexed="64"/>
      </top>
      <bottom style="thin">
        <color indexed="64"/>
      </bottom>
      <diagonal/>
    </border>
    <border>
      <left style="thin">
        <color theme="0"/>
      </left>
      <right style="thin">
        <color theme="0"/>
      </right>
      <top style="thin">
        <color theme="0"/>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theme="0" tint="-0.14996795556505021"/>
      </bottom>
      <diagonal/>
    </border>
    <border>
      <left style="thin">
        <color rgb="FF1C75DA"/>
      </left>
      <right style="thin">
        <color rgb="FF1C75DA"/>
      </right>
      <top style="thin">
        <color rgb="FF1C75DA"/>
      </top>
      <bottom/>
      <diagonal/>
    </border>
    <border>
      <left/>
      <right style="thin">
        <color rgb="FF1C75DA"/>
      </right>
      <top style="thin">
        <color rgb="FF1C75DA"/>
      </top>
      <bottom style="thin">
        <color rgb="FF1C75DA"/>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CCFF"/>
      </left>
      <right style="thin">
        <color rgb="FF00CCFF"/>
      </right>
      <top style="thin">
        <color rgb="FF00CCFF"/>
      </top>
      <bottom style="dotted">
        <color rgb="FF00CCFF"/>
      </bottom>
      <diagonal/>
    </border>
    <border>
      <left style="thin">
        <color rgb="FF00CCFF"/>
      </left>
      <right style="thin">
        <color rgb="FF00CCFF"/>
      </right>
      <top style="dotted">
        <color rgb="FF00CCFF"/>
      </top>
      <bottom style="thin">
        <color rgb="FFF0E6D8"/>
      </bottom>
      <diagonal/>
    </border>
    <border>
      <left style="thin">
        <color rgb="FF00CCFF"/>
      </left>
      <right style="thin">
        <color rgb="FF00CCFF"/>
      </right>
      <top style="thin">
        <color rgb="FFF0E6D8"/>
      </top>
      <bottom style="thin">
        <color rgb="FFF0E6D8"/>
      </bottom>
      <diagonal/>
    </border>
    <border>
      <left style="thin">
        <color rgb="FF00CCFF"/>
      </left>
      <right style="thin">
        <color rgb="FF00CCFF"/>
      </right>
      <top style="thin">
        <color rgb="FFF0E6D8"/>
      </top>
      <bottom style="thin">
        <color rgb="FF00CCFF"/>
      </bottom>
      <diagonal/>
    </border>
    <border>
      <left style="thin">
        <color rgb="FF00CCFF"/>
      </left>
      <right style="thin">
        <color rgb="FF00CCFF"/>
      </right>
      <top/>
      <bottom style="thin">
        <color rgb="FFF0E6D8"/>
      </bottom>
      <diagonal/>
    </border>
    <border>
      <left style="thin">
        <color rgb="FF00CCFF"/>
      </left>
      <right style="thin">
        <color rgb="FF00CCFF"/>
      </right>
      <top style="thin">
        <color rgb="FFF0E6D8"/>
      </top>
      <bottom/>
      <diagonal/>
    </border>
    <border>
      <left style="thin">
        <color theme="0"/>
      </left>
      <right/>
      <top style="thin">
        <color rgb="FF00CCFF"/>
      </top>
      <bottom style="thin">
        <color theme="0"/>
      </bottom>
      <diagonal/>
    </border>
    <border>
      <left/>
      <right/>
      <top style="thin">
        <color rgb="FF00CCFF"/>
      </top>
      <bottom style="thin">
        <color theme="0"/>
      </bottom>
      <diagonal/>
    </border>
    <border>
      <left/>
      <right style="thin">
        <color theme="0"/>
      </right>
      <top style="thin">
        <color rgb="FF00CCFF"/>
      </top>
      <bottom style="thin">
        <color theme="0"/>
      </bottom>
      <diagonal/>
    </border>
    <border>
      <left style="thin">
        <color rgb="FFF0E6D8"/>
      </left>
      <right style="thin">
        <color rgb="FFF0E6D8"/>
      </right>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rgb="FFF0E6D8"/>
      </top>
      <bottom style="thin">
        <color rgb="FFF0E6D8"/>
      </bottom>
      <diagonal/>
    </border>
    <border>
      <left style="thin">
        <color theme="0" tint="-0.14996795556505021"/>
      </left>
      <right style="thin">
        <color theme="0" tint="-0.14996795556505021"/>
      </right>
      <top style="thin">
        <color rgb="FFF0E6D8"/>
      </top>
      <bottom style="thin">
        <color theme="0" tint="-0.14996795556505021"/>
      </bottom>
      <diagonal/>
    </border>
    <border>
      <left/>
      <right/>
      <top style="thin">
        <color theme="0" tint="-0.14996795556505021"/>
      </top>
      <bottom/>
      <diagonal/>
    </border>
    <border>
      <left style="thin">
        <color theme="0" tint="-0.14996795556505021"/>
      </left>
      <right/>
      <top/>
      <bottom/>
      <diagonal/>
    </border>
    <border>
      <left style="thin">
        <color rgb="FF00CCFF"/>
      </left>
      <right/>
      <top style="thin">
        <color rgb="FF00CCFF"/>
      </top>
      <bottom/>
      <diagonal/>
    </border>
    <border>
      <left/>
      <right/>
      <top style="thin">
        <color rgb="FF00CCFF"/>
      </top>
      <bottom/>
      <diagonal/>
    </border>
    <border>
      <left/>
      <right style="thin">
        <color rgb="FF00CCFF"/>
      </right>
      <top style="thin">
        <color rgb="FF00CCFF"/>
      </top>
      <bottom/>
      <diagonal/>
    </border>
    <border>
      <left style="thin">
        <color rgb="FF00CCFF"/>
      </left>
      <right/>
      <top/>
      <bottom/>
      <diagonal/>
    </border>
    <border>
      <left/>
      <right style="thin">
        <color rgb="FF00CCFF"/>
      </right>
      <top/>
      <bottom/>
      <diagonal/>
    </border>
    <border>
      <left style="thin">
        <color rgb="FF00CCFF"/>
      </left>
      <right/>
      <top/>
      <bottom style="thin">
        <color rgb="FF00CCFF"/>
      </bottom>
      <diagonal/>
    </border>
    <border>
      <left/>
      <right/>
      <top/>
      <bottom style="thin">
        <color rgb="FF00CCFF"/>
      </bottom>
      <diagonal/>
    </border>
    <border>
      <left/>
      <right style="thin">
        <color rgb="FF00CCFF"/>
      </right>
      <top/>
      <bottom style="thin">
        <color rgb="FF00CCFF"/>
      </bottom>
      <diagonal/>
    </border>
    <border>
      <left/>
      <right style="thin">
        <color theme="0"/>
      </right>
      <top/>
      <bottom/>
      <diagonal/>
    </border>
    <border>
      <left style="thin">
        <color theme="0"/>
      </left>
      <right/>
      <top/>
      <bottom/>
      <diagonal/>
    </border>
    <border>
      <left style="medium">
        <color rgb="FFF0E6D8"/>
      </left>
      <right style="thin">
        <color rgb="FFF0E6D8"/>
      </right>
      <top style="medium">
        <color rgb="FFF0E6D8"/>
      </top>
      <bottom style="thin">
        <color rgb="FFF0E6D8"/>
      </bottom>
      <diagonal/>
    </border>
    <border>
      <left style="thin">
        <color rgb="FFF0E6D8"/>
      </left>
      <right style="medium">
        <color rgb="FFF0E6D8"/>
      </right>
      <top style="medium">
        <color rgb="FFF0E6D8"/>
      </top>
      <bottom style="thin">
        <color rgb="FFF0E6D8"/>
      </bottom>
      <diagonal/>
    </border>
    <border>
      <left style="medium">
        <color rgb="FFF0E6D8"/>
      </left>
      <right style="thin">
        <color rgb="FFF0E6D8"/>
      </right>
      <top style="thin">
        <color rgb="FFF0E6D8"/>
      </top>
      <bottom style="thin">
        <color rgb="FFF0E6D8"/>
      </bottom>
      <diagonal/>
    </border>
    <border>
      <left style="medium">
        <color rgb="FFF0E6D8"/>
      </left>
      <right style="thin">
        <color rgb="FFF0E6D8"/>
      </right>
      <top style="thin">
        <color rgb="FFF0E6D8"/>
      </top>
      <bottom style="medium">
        <color rgb="FFF0E6D8"/>
      </bottom>
      <diagonal/>
    </border>
    <border>
      <left style="thin">
        <color rgb="FF1C75DA"/>
      </left>
      <right style="thin">
        <color rgb="FF1C75DA"/>
      </right>
      <top/>
      <bottom style="thin">
        <color rgb="FF1C75DA"/>
      </bottom>
      <diagonal/>
    </border>
    <border>
      <left/>
      <right style="thin">
        <color rgb="FFF0E6D8"/>
      </right>
      <top style="medium">
        <color rgb="FFF0E6D8"/>
      </top>
      <bottom style="thin">
        <color rgb="FFF0E6D8"/>
      </bottom>
      <diagonal/>
    </border>
    <border>
      <left/>
      <right/>
      <top/>
      <bottom style="medium">
        <color rgb="FFF0E6D8"/>
      </bottom>
      <diagonal/>
    </border>
    <border>
      <left style="thin">
        <color indexed="64"/>
      </left>
      <right/>
      <top/>
      <bottom/>
      <diagonal/>
    </border>
    <border>
      <left/>
      <right style="medium">
        <color rgb="FFF0E6D8"/>
      </right>
      <top style="thin">
        <color rgb="FFF0E6D8"/>
      </top>
      <bottom style="thin">
        <color rgb="FFF0E6D8"/>
      </bottom>
      <diagonal/>
    </border>
    <border>
      <left/>
      <right style="medium">
        <color rgb="FFF0E6D8"/>
      </right>
      <top style="thin">
        <color rgb="FFF0E6D8"/>
      </top>
      <bottom style="medium">
        <color rgb="FFF0E6D8"/>
      </bottom>
      <diagonal/>
    </border>
    <border>
      <left style="thin">
        <color rgb="FFF0E6D8"/>
      </left>
      <right style="thin">
        <color rgb="FFF0E6D8"/>
      </right>
      <top style="medium">
        <color rgb="FFF0E6D8"/>
      </top>
      <bottom/>
      <diagonal/>
    </border>
    <border>
      <left style="medium">
        <color rgb="FFF0E6D8"/>
      </left>
      <right style="medium">
        <color rgb="FFF0E6D8"/>
      </right>
      <top style="medium">
        <color rgb="FFF0E6D8"/>
      </top>
      <bottom style="medium">
        <color rgb="FFF0E6D8"/>
      </bottom>
      <diagonal/>
    </border>
    <border>
      <left/>
      <right/>
      <top style="medium">
        <color rgb="FFF0E6D8"/>
      </top>
      <bottom style="medium">
        <color rgb="FFF0E6D8"/>
      </bottom>
      <diagonal/>
    </border>
    <border>
      <left style="thin">
        <color rgb="FFF0E6D8"/>
      </left>
      <right style="thin">
        <color rgb="FFF0E6D8"/>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rgb="FF000066"/>
      </left>
      <right style="thin">
        <color rgb="FF000066"/>
      </right>
      <top style="thin">
        <color rgb="FF000066"/>
      </top>
      <bottom style="thin">
        <color rgb="FF000066"/>
      </bottom>
      <diagonal/>
    </border>
    <border>
      <left style="thin">
        <color rgb="FF000066"/>
      </left>
      <right/>
      <top style="thin">
        <color rgb="FF000066"/>
      </top>
      <bottom style="thin">
        <color rgb="FF000066"/>
      </bottom>
      <diagonal/>
    </border>
    <border>
      <left/>
      <right style="thin">
        <color rgb="FF000066"/>
      </right>
      <top style="thin">
        <color rgb="FF000066"/>
      </top>
      <bottom style="thin">
        <color rgb="FF000066"/>
      </bottom>
      <diagonal/>
    </border>
    <border>
      <left/>
      <right/>
      <top style="thin">
        <color rgb="FF000066"/>
      </top>
      <bottom style="thin">
        <color rgb="FF000066"/>
      </bottom>
      <diagonal/>
    </border>
    <border>
      <left style="thin">
        <color rgb="FF000066"/>
      </left>
      <right/>
      <top style="thin">
        <color rgb="FF000066"/>
      </top>
      <bottom/>
      <diagonal/>
    </border>
    <border>
      <left/>
      <right/>
      <top style="thin">
        <color rgb="FF000066"/>
      </top>
      <bottom/>
      <diagonal/>
    </border>
    <border>
      <left/>
      <right style="thin">
        <color rgb="FF000066"/>
      </right>
      <top style="thin">
        <color rgb="FF000066"/>
      </top>
      <bottom/>
      <diagonal/>
    </border>
    <border>
      <left style="thin">
        <color rgb="FF000066"/>
      </left>
      <right/>
      <top/>
      <bottom/>
      <diagonal/>
    </border>
    <border>
      <left/>
      <right style="thin">
        <color rgb="FF000066"/>
      </right>
      <top/>
      <bottom/>
      <diagonal/>
    </border>
    <border>
      <left style="thin">
        <color rgb="FF000066"/>
      </left>
      <right/>
      <top/>
      <bottom style="thin">
        <color rgb="FF000066"/>
      </bottom>
      <diagonal/>
    </border>
    <border>
      <left/>
      <right/>
      <top/>
      <bottom style="thin">
        <color rgb="FF000066"/>
      </bottom>
      <diagonal/>
    </border>
    <border>
      <left/>
      <right style="thin">
        <color rgb="FF000066"/>
      </right>
      <top/>
      <bottom style="thin">
        <color rgb="FF000066"/>
      </bottom>
      <diagonal/>
    </border>
    <border>
      <left style="thin">
        <color auto="1"/>
      </left>
      <right/>
      <top style="thin">
        <color auto="1"/>
      </top>
      <bottom/>
      <diagonal/>
    </border>
    <border>
      <left/>
      <right style="thin">
        <color auto="1"/>
      </right>
      <top style="thin">
        <color auto="1"/>
      </top>
      <bottom/>
      <diagonal/>
    </border>
    <border>
      <left/>
      <right style="medium">
        <color rgb="FFF0E6D8"/>
      </right>
      <top style="medium">
        <color rgb="FFF0E6D8"/>
      </top>
      <bottom style="medium">
        <color rgb="FFF0E6D8"/>
      </bottom>
      <diagonal/>
    </border>
    <border>
      <left style="medium">
        <color rgb="FFF0E6D8"/>
      </left>
      <right/>
      <top style="medium">
        <color rgb="FFF0E6D8"/>
      </top>
      <bottom style="medium">
        <color rgb="FFF0E6D8"/>
      </bottom>
      <diagonal/>
    </border>
    <border>
      <left style="medium">
        <color rgb="FFF0E6D8"/>
      </left>
      <right style="medium">
        <color rgb="FFF0E6D8"/>
      </right>
      <top style="medium">
        <color rgb="FFF0E6D8"/>
      </top>
      <bottom/>
      <diagonal/>
    </border>
    <border>
      <left style="medium">
        <color rgb="FFF0E6D8"/>
      </left>
      <right style="medium">
        <color rgb="FFF0E6D8"/>
      </right>
      <top/>
      <bottom/>
      <diagonal/>
    </border>
    <border>
      <left style="medium">
        <color rgb="FFF0E6D8"/>
      </left>
      <right style="medium">
        <color rgb="FFF0E6D8"/>
      </right>
      <top/>
      <bottom style="medium">
        <color rgb="FFF0E6D8"/>
      </bottom>
      <diagonal/>
    </border>
    <border>
      <left style="thin">
        <color rgb="FF000066"/>
      </left>
      <right/>
      <top style="thin">
        <color rgb="FF000066"/>
      </top>
      <bottom style="thin">
        <color theme="0"/>
      </bottom>
      <diagonal/>
    </border>
    <border>
      <left/>
      <right/>
      <top style="thin">
        <color rgb="FF000066"/>
      </top>
      <bottom style="thin">
        <color theme="0"/>
      </bottom>
      <diagonal/>
    </border>
    <border>
      <left/>
      <right style="thin">
        <color theme="0"/>
      </right>
      <top style="thin">
        <color rgb="FF000066"/>
      </top>
      <bottom style="thin">
        <color theme="0"/>
      </bottom>
      <diagonal/>
    </border>
    <border>
      <left style="thin">
        <color rgb="FF000066"/>
      </left>
      <right style="thin">
        <color theme="0"/>
      </right>
      <top style="thin">
        <color theme="0"/>
      </top>
      <bottom/>
      <diagonal/>
    </border>
    <border>
      <left style="thin">
        <color theme="0"/>
      </left>
      <right style="thin">
        <color rgb="FF000066"/>
      </right>
      <top style="thin">
        <color theme="0"/>
      </top>
      <bottom/>
      <diagonal/>
    </border>
    <border>
      <left style="thin">
        <color rgb="FF000066"/>
      </left>
      <right style="medium">
        <color theme="0"/>
      </right>
      <top style="thin">
        <color rgb="FF000066"/>
      </top>
      <bottom style="medium">
        <color theme="0"/>
      </bottom>
      <diagonal/>
    </border>
    <border>
      <left style="medium">
        <color theme="0"/>
      </left>
      <right style="medium">
        <color theme="0"/>
      </right>
      <top style="thin">
        <color rgb="FF000066"/>
      </top>
      <bottom style="medium">
        <color theme="0"/>
      </bottom>
      <diagonal/>
    </border>
    <border>
      <left style="medium">
        <color theme="0"/>
      </left>
      <right style="thin">
        <color rgb="FF000066"/>
      </right>
      <top style="thin">
        <color rgb="FF000066"/>
      </top>
      <bottom style="medium">
        <color theme="0"/>
      </bottom>
      <diagonal/>
    </border>
    <border>
      <left style="thin">
        <color rgb="FF000066"/>
      </left>
      <right style="thin">
        <color theme="0"/>
      </right>
      <top/>
      <bottom style="thin">
        <color theme="0"/>
      </bottom>
      <diagonal/>
    </border>
    <border>
      <left style="thin">
        <color theme="0"/>
      </left>
      <right style="thin">
        <color rgb="FF000066"/>
      </right>
      <top/>
      <bottom style="thin">
        <color theme="0"/>
      </bottom>
      <diagonal/>
    </border>
    <border>
      <left style="thin">
        <color rgb="FF000066"/>
      </left>
      <right style="thin">
        <color theme="0"/>
      </right>
      <top style="thin">
        <color theme="0"/>
      </top>
      <bottom style="thin">
        <color theme="0"/>
      </bottom>
      <diagonal/>
    </border>
    <border>
      <left style="thin">
        <color rgb="FF000066"/>
      </left>
      <right style="thin">
        <color theme="0"/>
      </right>
      <top style="thin">
        <color theme="0"/>
      </top>
      <bottom style="thin">
        <color rgb="FF000066"/>
      </bottom>
      <diagonal/>
    </border>
    <border>
      <left style="thin">
        <color theme="0"/>
      </left>
      <right style="thin">
        <color theme="0"/>
      </right>
      <top style="thin">
        <color theme="0"/>
      </top>
      <bottom style="thin">
        <color rgb="FF000066"/>
      </bottom>
      <diagonal/>
    </border>
    <border>
      <left style="thin">
        <color theme="0"/>
      </left>
      <right style="thin">
        <color rgb="FF000066"/>
      </right>
      <top style="thin">
        <color theme="0"/>
      </top>
      <bottom style="thin">
        <color rgb="FF000066"/>
      </bottom>
      <diagonal/>
    </border>
    <border>
      <left style="thin">
        <color theme="0"/>
      </left>
      <right style="thin">
        <color rgb="FF000066"/>
      </right>
      <top style="thin">
        <color theme="0"/>
      </top>
      <bottom style="thin">
        <color theme="0"/>
      </bottom>
      <diagonal/>
    </border>
    <border>
      <left/>
      <right style="medium">
        <color theme="0"/>
      </right>
      <top style="thin">
        <color rgb="FF000066"/>
      </top>
      <bottom style="medium">
        <color theme="0"/>
      </bottom>
      <diagonal/>
    </border>
    <border>
      <left/>
      <right style="thin">
        <color theme="0"/>
      </right>
      <top style="thin">
        <color theme="0"/>
      </top>
      <bottom style="thin">
        <color rgb="FF000066"/>
      </bottom>
      <diagonal/>
    </border>
    <border>
      <left style="thin">
        <color theme="0"/>
      </left>
      <right/>
      <top/>
      <bottom style="thin">
        <color rgb="FF000066"/>
      </bottom>
      <diagonal/>
    </border>
    <border>
      <left/>
      <right style="thin">
        <color theme="0"/>
      </right>
      <top/>
      <bottom style="thin">
        <color rgb="FF000066"/>
      </bottom>
      <diagonal/>
    </border>
    <border>
      <left style="thin">
        <color theme="0"/>
      </left>
      <right/>
      <top style="thin">
        <color theme="0"/>
      </top>
      <bottom style="thin">
        <color rgb="FF000066"/>
      </bottom>
      <diagonal/>
    </border>
    <border>
      <left/>
      <right/>
      <top style="thin">
        <color theme="0"/>
      </top>
      <bottom style="thin">
        <color rgb="FF000066"/>
      </bottom>
      <diagonal/>
    </border>
    <border>
      <left style="thin">
        <color rgb="FF000066"/>
      </left>
      <right style="thin">
        <color theme="0"/>
      </right>
      <top/>
      <bottom/>
      <diagonal/>
    </border>
    <border>
      <left style="thin">
        <color theme="0"/>
      </left>
      <right style="thin">
        <color theme="0"/>
      </right>
      <top/>
      <bottom/>
      <diagonal/>
    </border>
    <border>
      <left style="thin">
        <color theme="0"/>
      </left>
      <right style="thin">
        <color rgb="FF000066"/>
      </right>
      <top/>
      <bottom/>
      <diagonal/>
    </border>
    <border>
      <left/>
      <right style="medium">
        <color rgb="FFF0E6D8"/>
      </right>
      <top/>
      <bottom style="medium">
        <color rgb="FFF0E6D8"/>
      </bottom>
      <diagonal/>
    </border>
    <border>
      <left style="medium">
        <color rgb="FFF0E6D8"/>
      </left>
      <right/>
      <top/>
      <bottom style="medium">
        <color rgb="FFF0E6D8"/>
      </bottom>
      <diagonal/>
    </border>
    <border>
      <left/>
      <right style="medium">
        <color rgb="FFF0E6D8"/>
      </right>
      <top style="medium">
        <color rgb="FFF0E6D8"/>
      </top>
      <bottom/>
      <diagonal/>
    </border>
    <border>
      <left/>
      <right style="medium">
        <color rgb="FFF0E6D8"/>
      </right>
      <top/>
      <bottom/>
      <diagonal/>
    </border>
    <border>
      <left style="medium">
        <color rgb="FFF0E6D8"/>
      </left>
      <right/>
      <top style="medium">
        <color rgb="FFF0E6D8"/>
      </top>
      <bottom/>
      <diagonal/>
    </border>
    <border>
      <left/>
      <right/>
      <top style="medium">
        <color rgb="FFF0E6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style="double">
        <color indexed="64"/>
      </bottom>
      <diagonal/>
    </border>
    <border>
      <left style="medium">
        <color rgb="FF000000"/>
      </left>
      <right style="medium">
        <color rgb="FF000000"/>
      </right>
      <top style="medium">
        <color rgb="FF000000"/>
      </top>
      <bottom style="medium">
        <color rgb="FF000000"/>
      </bottom>
      <diagonal/>
    </border>
    <border>
      <left/>
      <right style="thin">
        <color auto="1"/>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applyNumberFormat="0" applyFill="0" applyBorder="0" applyProtection="0">
      <alignment vertical="center"/>
    </xf>
    <xf numFmtId="0" fontId="1" fillId="0" borderId="0"/>
  </cellStyleXfs>
  <cellXfs count="502">
    <xf numFmtId="0" fontId="0" fillId="0" borderId="0" xfId="0"/>
    <xf numFmtId="0" fontId="5" fillId="2" borderId="0" xfId="0" applyFont="1" applyFill="1" applyBorder="1"/>
    <xf numFmtId="0" fontId="5" fillId="2" borderId="0" xfId="6" applyFont="1" applyFill="1" applyBorder="1"/>
    <xf numFmtId="0" fontId="5" fillId="2" borderId="0" xfId="0" applyFont="1" applyFill="1"/>
    <xf numFmtId="164" fontId="5" fillId="2" borderId="0" xfId="1" applyNumberFormat="1" applyFont="1" applyFill="1" applyBorder="1"/>
    <xf numFmtId="164" fontId="5" fillId="2" borderId="0" xfId="1" applyNumberFormat="1" applyFont="1" applyFill="1" applyBorder="1" applyAlignment="1">
      <alignment horizontal="center" vertical="center"/>
    </xf>
    <xf numFmtId="164" fontId="5" fillId="2" borderId="0" xfId="1" applyNumberFormat="1" applyFont="1" applyFill="1"/>
    <xf numFmtId="164" fontId="5" fillId="2" borderId="0" xfId="1" applyNumberFormat="1" applyFont="1" applyFill="1" applyAlignment="1">
      <alignment vertical="center"/>
    </xf>
    <xf numFmtId="164" fontId="5" fillId="2" borderId="0" xfId="1" applyNumberFormat="1" applyFont="1" applyFill="1" applyAlignment="1">
      <alignment horizontal="center"/>
    </xf>
    <xf numFmtId="43" fontId="5" fillId="2" borderId="0" xfId="1" applyFont="1" applyFill="1"/>
    <xf numFmtId="43" fontId="5" fillId="2" borderId="0" xfId="1" applyNumberFormat="1" applyFont="1" applyFill="1"/>
    <xf numFmtId="164" fontId="5" fillId="2" borderId="0" xfId="1" applyNumberFormat="1" applyFont="1" applyFill="1" applyAlignment="1"/>
    <xf numFmtId="164" fontId="5" fillId="2" borderId="0" xfId="1" applyNumberFormat="1" applyFont="1" applyFill="1" applyAlignment="1">
      <alignment wrapText="1"/>
    </xf>
    <xf numFmtId="49" fontId="6" fillId="8" borderId="0" xfId="1" applyNumberFormat="1" applyFont="1" applyFill="1" applyBorder="1" applyAlignment="1">
      <alignment vertical="center"/>
    </xf>
    <xf numFmtId="9" fontId="5" fillId="2" borderId="0" xfId="3" applyFont="1" applyFill="1"/>
    <xf numFmtId="164" fontId="5" fillId="5" borderId="0" xfId="1" applyNumberFormat="1" applyFont="1" applyFill="1"/>
    <xf numFmtId="43" fontId="5" fillId="5" borderId="0" xfId="1" applyNumberFormat="1" applyFont="1" applyFill="1"/>
    <xf numFmtId="164" fontId="5" fillId="2" borderId="0" xfId="1" applyNumberFormat="1" applyFont="1" applyFill="1" applyBorder="1" applyAlignment="1">
      <alignment vertical="center"/>
    </xf>
    <xf numFmtId="0" fontId="5" fillId="2" borderId="0" xfId="0" applyFont="1" applyFill="1" applyBorder="1" applyAlignment="1">
      <alignment horizontal="center"/>
    </xf>
    <xf numFmtId="0" fontId="5" fillId="2" borderId="0" xfId="0" applyFont="1" applyFill="1" applyBorder="1" applyAlignment="1">
      <alignment vertical="center"/>
    </xf>
    <xf numFmtId="164" fontId="12" fillId="2" borderId="0" xfId="1" applyNumberFormat="1" applyFont="1" applyFill="1" applyBorder="1"/>
    <xf numFmtId="164" fontId="12" fillId="5" borderId="29" xfId="1" applyNumberFormat="1" applyFont="1" applyFill="1" applyBorder="1"/>
    <xf numFmtId="164" fontId="5" fillId="5" borderId="29" xfId="1" applyNumberFormat="1" applyFont="1" applyFill="1" applyBorder="1" applyAlignment="1">
      <alignment vertical="top"/>
    </xf>
    <xf numFmtId="167" fontId="12" fillId="5" borderId="30" xfId="2" applyNumberFormat="1" applyFont="1" applyFill="1" applyBorder="1" applyAlignment="1">
      <alignment horizontal="center"/>
    </xf>
    <xf numFmtId="167" fontId="12" fillId="5" borderId="29" xfId="2" applyNumberFormat="1" applyFont="1" applyFill="1" applyBorder="1" applyAlignment="1">
      <alignment vertical="top"/>
    </xf>
    <xf numFmtId="167" fontId="12" fillId="5" borderId="33" xfId="2" applyNumberFormat="1" applyFont="1" applyFill="1" applyBorder="1" applyAlignment="1">
      <alignment vertical="top"/>
    </xf>
    <xf numFmtId="167" fontId="12" fillId="5" borderId="31" xfId="2" applyNumberFormat="1" applyFont="1" applyFill="1" applyBorder="1" applyAlignment="1">
      <alignment horizontal="center"/>
    </xf>
    <xf numFmtId="0" fontId="5" fillId="0" borderId="0" xfId="0" applyFont="1"/>
    <xf numFmtId="0" fontId="5" fillId="5" borderId="0" xfId="0" applyFont="1" applyFill="1"/>
    <xf numFmtId="164" fontId="5" fillId="5" borderId="5" xfId="1" applyNumberFormat="1" applyFont="1" applyFill="1" applyBorder="1" applyAlignment="1"/>
    <xf numFmtId="164" fontId="5" fillId="5" borderId="0" xfId="1" applyNumberFormat="1" applyFont="1" applyFill="1" applyAlignment="1"/>
    <xf numFmtId="164" fontId="5" fillId="5" borderId="3" xfId="1" applyNumberFormat="1" applyFont="1" applyFill="1" applyBorder="1" applyAlignment="1"/>
    <xf numFmtId="164" fontId="13" fillId="5" borderId="5" xfId="1" applyNumberFormat="1" applyFont="1" applyFill="1" applyBorder="1" applyAlignment="1"/>
    <xf numFmtId="164" fontId="13" fillId="5" borderId="0" xfId="1" applyNumberFormat="1" applyFont="1" applyFill="1"/>
    <xf numFmtId="168" fontId="5" fillId="2" borderId="0" xfId="1" applyNumberFormat="1" applyFont="1" applyFill="1" applyBorder="1" applyAlignment="1">
      <alignment vertical="center"/>
    </xf>
    <xf numFmtId="43" fontId="5" fillId="2" borderId="0" xfId="1" applyNumberFormat="1" applyFont="1" applyFill="1" applyBorder="1" applyAlignment="1">
      <alignment vertical="center"/>
    </xf>
    <xf numFmtId="164" fontId="2" fillId="3" borderId="19" xfId="1" applyNumberFormat="1" applyFont="1" applyFill="1" applyBorder="1" applyAlignment="1">
      <alignment horizontal="center" vertical="center"/>
    </xf>
    <xf numFmtId="0" fontId="5" fillId="0" borderId="0" xfId="0" applyFont="1" applyAlignment="1">
      <alignment vertical="center"/>
    </xf>
    <xf numFmtId="164" fontId="5" fillId="2" borderId="0" xfId="1" applyNumberFormat="1" applyFont="1" applyFill="1" applyAlignment="1">
      <alignment horizontal="center" wrapText="1"/>
    </xf>
    <xf numFmtId="43" fontId="5" fillId="2" borderId="0" xfId="1" applyFont="1" applyFill="1" applyAlignment="1">
      <alignment vertical="center"/>
    </xf>
    <xf numFmtId="164" fontId="10" fillId="2" borderId="0" xfId="1" applyNumberFormat="1" applyFont="1" applyFill="1" applyBorder="1"/>
    <xf numFmtId="43" fontId="10" fillId="5" borderId="0" xfId="1" applyNumberFormat="1" applyFont="1" applyFill="1" applyBorder="1" applyAlignment="1">
      <alignment horizontal="center"/>
    </xf>
    <xf numFmtId="49" fontId="6" fillId="2" borderId="0" xfId="1" applyNumberFormat="1" applyFont="1" applyFill="1" applyBorder="1" applyAlignment="1">
      <alignment vertical="center"/>
    </xf>
    <xf numFmtId="0" fontId="11" fillId="5" borderId="55" xfId="0" applyFont="1" applyFill="1" applyBorder="1" applyAlignment="1">
      <alignment horizontal="center" vertical="center"/>
    </xf>
    <xf numFmtId="164" fontId="2" fillId="5" borderId="55" xfId="1" applyNumberFormat="1" applyFont="1" applyFill="1" applyBorder="1"/>
    <xf numFmtId="164" fontId="11" fillId="5" borderId="55" xfId="1" applyNumberFormat="1" applyFont="1" applyFill="1" applyBorder="1"/>
    <xf numFmtId="43" fontId="10" fillId="5" borderId="28" xfId="1" applyNumberFormat="1" applyFont="1" applyFill="1" applyBorder="1" applyAlignment="1">
      <alignment horizontal="center"/>
    </xf>
    <xf numFmtId="43" fontId="10" fillId="5" borderId="57" xfId="1" applyNumberFormat="1" applyFont="1" applyFill="1" applyBorder="1" applyAlignment="1">
      <alignment horizontal="center"/>
    </xf>
    <xf numFmtId="168" fontId="13" fillId="2" borderId="0" xfId="1" applyNumberFormat="1" applyFont="1" applyFill="1" applyBorder="1" applyAlignment="1">
      <alignment vertical="center"/>
    </xf>
    <xf numFmtId="43" fontId="13" fillId="2" borderId="0" xfId="1" applyNumberFormat="1" applyFont="1" applyFill="1" applyBorder="1" applyAlignment="1">
      <alignment vertical="center"/>
    </xf>
    <xf numFmtId="164" fontId="5" fillId="5" borderId="10" xfId="1" applyNumberFormat="1" applyFont="1" applyFill="1" applyBorder="1"/>
    <xf numFmtId="166" fontId="5" fillId="5" borderId="11" xfId="1" applyNumberFormat="1" applyFont="1" applyFill="1" applyBorder="1"/>
    <xf numFmtId="166" fontId="5" fillId="5" borderId="12" xfId="1" applyNumberFormat="1" applyFont="1" applyFill="1" applyBorder="1"/>
    <xf numFmtId="43" fontId="5" fillId="5" borderId="12" xfId="1" applyNumberFormat="1" applyFont="1" applyFill="1" applyBorder="1"/>
    <xf numFmtId="164" fontId="5" fillId="5" borderId="0" xfId="1" applyNumberFormat="1" applyFont="1" applyFill="1" applyBorder="1"/>
    <xf numFmtId="164" fontId="5" fillId="5" borderId="0" xfId="1" applyNumberFormat="1" applyFont="1" applyFill="1" applyAlignment="1">
      <alignment vertical="center"/>
    </xf>
    <xf numFmtId="43" fontId="5" fillId="5" borderId="20" xfId="1" applyNumberFormat="1" applyFont="1" applyFill="1" applyBorder="1" applyAlignment="1">
      <alignment vertical="center"/>
    </xf>
    <xf numFmtId="43" fontId="5" fillId="5" borderId="21" xfId="1" applyNumberFormat="1" applyFont="1" applyFill="1" applyBorder="1" applyAlignment="1">
      <alignment vertical="center"/>
    </xf>
    <xf numFmtId="168" fontId="5" fillId="5" borderId="22" xfId="1" applyNumberFormat="1" applyFont="1" applyFill="1" applyBorder="1" applyAlignment="1">
      <alignment vertical="center"/>
    </xf>
    <xf numFmtId="164" fontId="5" fillId="5" borderId="20" xfId="1" applyNumberFormat="1" applyFont="1" applyFill="1" applyBorder="1" applyAlignment="1">
      <alignment vertical="center"/>
    </xf>
    <xf numFmtId="168" fontId="5" fillId="5" borderId="24" xfId="1" applyNumberFormat="1" applyFont="1" applyFill="1" applyBorder="1" applyAlignment="1">
      <alignment vertical="center"/>
    </xf>
    <xf numFmtId="43" fontId="5" fillId="5" borderId="23" xfId="1" applyNumberFormat="1" applyFont="1" applyFill="1" applyBorder="1" applyAlignment="1">
      <alignment vertical="center"/>
    </xf>
    <xf numFmtId="168" fontId="13" fillId="5" borderId="22" xfId="1" applyNumberFormat="1" applyFont="1" applyFill="1" applyBorder="1" applyAlignment="1">
      <alignment vertical="center"/>
    </xf>
    <xf numFmtId="164" fontId="5" fillId="5" borderId="19" xfId="1" applyNumberFormat="1" applyFont="1" applyFill="1" applyBorder="1" applyAlignment="1">
      <alignment horizontal="center" vertical="center"/>
    </xf>
    <xf numFmtId="168" fontId="5" fillId="5" borderId="7" xfId="1" applyNumberFormat="1" applyFont="1" applyFill="1" applyBorder="1" applyAlignment="1">
      <alignment vertical="center"/>
    </xf>
    <xf numFmtId="164" fontId="6" fillId="3" borderId="7" xfId="1" applyNumberFormat="1" applyFont="1" applyFill="1" applyBorder="1" applyAlignment="1">
      <alignment horizontal="center" vertical="center" wrapText="1"/>
    </xf>
    <xf numFmtId="49" fontId="6" fillId="8" borderId="1" xfId="1" applyNumberFormat="1" applyFont="1" applyFill="1" applyBorder="1" applyAlignment="1">
      <alignment vertical="center"/>
    </xf>
    <xf numFmtId="49" fontId="6" fillId="8" borderId="74" xfId="1" applyNumberFormat="1" applyFont="1" applyFill="1" applyBorder="1" applyAlignment="1">
      <alignment vertical="center"/>
    </xf>
    <xf numFmtId="164" fontId="5" fillId="8" borderId="0" xfId="1" applyNumberFormat="1" applyFont="1" applyFill="1"/>
    <xf numFmtId="0" fontId="5" fillId="2" borderId="0" xfId="6" applyFont="1" applyFill="1"/>
    <xf numFmtId="164" fontId="2" fillId="5" borderId="55" xfId="1" applyNumberFormat="1" applyFont="1" applyFill="1" applyBorder="1" applyAlignment="1">
      <alignment vertical="center" wrapText="1"/>
    </xf>
    <xf numFmtId="164" fontId="2" fillId="5" borderId="55" xfId="1" applyNumberFormat="1" applyFont="1" applyFill="1" applyBorder="1" applyAlignment="1">
      <alignment vertical="center"/>
    </xf>
    <xf numFmtId="0" fontId="2" fillId="2" borderId="55" xfId="0" applyFont="1" applyFill="1" applyBorder="1" applyAlignment="1">
      <alignment horizontal="left" vertical="center" wrapText="1" indent="1"/>
    </xf>
    <xf numFmtId="9" fontId="2" fillId="2" borderId="55" xfId="0" applyNumberFormat="1" applyFont="1" applyFill="1" applyBorder="1" applyAlignment="1">
      <alignment vertical="center"/>
    </xf>
    <xf numFmtId="164" fontId="2" fillId="5" borderId="55" xfId="1" applyNumberFormat="1" applyFont="1" applyFill="1" applyBorder="1" applyAlignment="1">
      <alignment horizontal="left" vertical="center" wrapText="1" indent="1"/>
    </xf>
    <xf numFmtId="164" fontId="11" fillId="5" borderId="55" xfId="1" applyNumberFormat="1" applyFont="1" applyFill="1" applyBorder="1" applyAlignment="1">
      <alignment horizontal="right" vertical="center" wrapText="1" indent="1"/>
    </xf>
    <xf numFmtId="9" fontId="15" fillId="5" borderId="55" xfId="3" applyFont="1" applyFill="1" applyBorder="1" applyAlignment="1">
      <alignment vertical="center"/>
    </xf>
    <xf numFmtId="164" fontId="5" fillId="5" borderId="16" xfId="1" applyNumberFormat="1" applyFont="1" applyFill="1" applyBorder="1" applyAlignment="1">
      <alignment vertical="center" wrapText="1"/>
    </xf>
    <xf numFmtId="164" fontId="5" fillId="5" borderId="0" xfId="1" applyNumberFormat="1" applyFont="1" applyFill="1" applyBorder="1" applyAlignment="1">
      <alignment vertical="center" wrapText="1"/>
    </xf>
    <xf numFmtId="49" fontId="6" fillId="6" borderId="61" xfId="1" applyNumberFormat="1" applyFont="1" applyFill="1" applyBorder="1" applyAlignment="1">
      <alignment horizontal="center" vertical="center"/>
    </xf>
    <xf numFmtId="164" fontId="5" fillId="6" borderId="61" xfId="1" applyNumberFormat="1" applyFont="1" applyFill="1" applyBorder="1" applyAlignment="1">
      <alignment horizontal="center" vertical="center" wrapText="1"/>
    </xf>
    <xf numFmtId="49" fontId="6" fillId="8" borderId="73" xfId="1" applyNumberFormat="1" applyFont="1" applyFill="1" applyBorder="1" applyAlignment="1">
      <alignment vertical="center"/>
    </xf>
    <xf numFmtId="0" fontId="5" fillId="0" borderId="0" xfId="0" applyFont="1" applyAlignment="1">
      <alignment wrapText="1"/>
    </xf>
    <xf numFmtId="43" fontId="5" fillId="5" borderId="7" xfId="1" applyFont="1" applyFill="1" applyBorder="1"/>
    <xf numFmtId="0" fontId="5" fillId="5" borderId="6" xfId="0" applyFont="1" applyFill="1" applyBorder="1" applyAlignment="1">
      <alignment horizontal="center" vertical="center"/>
    </xf>
    <xf numFmtId="9" fontId="5" fillId="5" borderId="6" xfId="0" applyNumberFormat="1" applyFont="1" applyFill="1" applyBorder="1" applyAlignment="1">
      <alignment horizontal="center" vertical="center"/>
    </xf>
    <xf numFmtId="0" fontId="5" fillId="5" borderId="6" xfId="0" applyFont="1" applyFill="1" applyBorder="1" applyAlignment="1">
      <alignment vertical="center"/>
    </xf>
    <xf numFmtId="165" fontId="5" fillId="5" borderId="8" xfId="0" applyNumberFormat="1" applyFont="1" applyFill="1" applyBorder="1"/>
    <xf numFmtId="0" fontId="5" fillId="5" borderId="6" xfId="0" applyFont="1" applyFill="1" applyBorder="1" applyAlignment="1">
      <alignment horizontal="center"/>
    </xf>
    <xf numFmtId="0" fontId="5" fillId="5" borderId="6" xfId="0" applyFont="1" applyFill="1" applyBorder="1" applyAlignment="1"/>
    <xf numFmtId="9" fontId="5" fillId="5" borderId="6" xfId="0" applyNumberFormat="1" applyFont="1" applyFill="1" applyBorder="1"/>
    <xf numFmtId="0" fontId="5" fillId="5" borderId="6" xfId="0" applyFont="1" applyFill="1" applyBorder="1"/>
    <xf numFmtId="166" fontId="5" fillId="5" borderId="13" xfId="1" applyNumberFormat="1" applyFont="1" applyFill="1" applyBorder="1"/>
    <xf numFmtId="165" fontId="5" fillId="5" borderId="6" xfId="0" applyNumberFormat="1" applyFont="1" applyFill="1" applyBorder="1"/>
    <xf numFmtId="164" fontId="7" fillId="5" borderId="7" xfId="1" applyNumberFormat="1" applyFont="1" applyFill="1" applyBorder="1" applyAlignment="1">
      <alignment horizontal="center" vertical="center"/>
    </xf>
    <xf numFmtId="164" fontId="9" fillId="5" borderId="34" xfId="1" applyNumberFormat="1" applyFont="1" applyFill="1" applyBorder="1" applyAlignment="1"/>
    <xf numFmtId="164" fontId="9" fillId="5" borderId="35" xfId="1" applyNumberFormat="1" applyFont="1" applyFill="1" applyBorder="1" applyAlignment="1"/>
    <xf numFmtId="164" fontId="9" fillId="5" borderId="36" xfId="1" applyNumberFormat="1" applyFont="1" applyFill="1" applyBorder="1" applyAlignment="1"/>
    <xf numFmtId="164" fontId="17" fillId="5" borderId="7" xfId="1" applyNumberFormat="1" applyFont="1" applyFill="1" applyBorder="1"/>
    <xf numFmtId="164" fontId="11" fillId="5" borderId="37" xfId="1" applyNumberFormat="1" applyFont="1" applyFill="1" applyBorder="1"/>
    <xf numFmtId="164" fontId="11" fillId="5" borderId="0" xfId="1" applyNumberFormat="1" applyFont="1" applyFill="1" applyBorder="1" applyAlignment="1"/>
    <xf numFmtId="164" fontId="11" fillId="5" borderId="38" xfId="1" applyNumberFormat="1" applyFont="1" applyFill="1" applyBorder="1" applyAlignment="1"/>
    <xf numFmtId="43" fontId="17" fillId="5" borderId="7" xfId="1" applyNumberFormat="1" applyFont="1" applyFill="1" applyBorder="1" applyAlignment="1">
      <alignment vertical="center"/>
    </xf>
    <xf numFmtId="43" fontId="11" fillId="5" borderId="37" xfId="1" applyNumberFormat="1" applyFont="1" applyFill="1" applyBorder="1"/>
    <xf numFmtId="43" fontId="11" fillId="5" borderId="0" xfId="1" applyNumberFormat="1" applyFont="1" applyFill="1" applyBorder="1" applyAlignment="1"/>
    <xf numFmtId="43" fontId="11" fillId="5" borderId="38" xfId="1" applyNumberFormat="1" applyFont="1" applyFill="1" applyBorder="1" applyAlignment="1"/>
    <xf numFmtId="164" fontId="11" fillId="5" borderId="39" xfId="1" applyNumberFormat="1" applyFont="1" applyFill="1" applyBorder="1"/>
    <xf numFmtId="164" fontId="11" fillId="5" borderId="40" xfId="1" applyNumberFormat="1" applyFont="1" applyFill="1" applyBorder="1" applyAlignment="1"/>
    <xf numFmtId="164" fontId="11" fillId="5" borderId="41" xfId="1" applyNumberFormat="1" applyFont="1" applyFill="1" applyBorder="1" applyAlignment="1"/>
    <xf numFmtId="164" fontId="4" fillId="5" borderId="35" xfId="1" applyNumberFormat="1" applyFont="1" applyFill="1" applyBorder="1" applyAlignment="1"/>
    <xf numFmtId="43" fontId="4" fillId="5" borderId="7" xfId="1" applyNumberFormat="1" applyFont="1" applyFill="1" applyBorder="1" applyAlignment="1">
      <alignment vertical="center"/>
    </xf>
    <xf numFmtId="164" fontId="4" fillId="5" borderId="39" xfId="1" applyNumberFormat="1" applyFont="1" applyFill="1" applyBorder="1" applyAlignment="1"/>
    <xf numFmtId="164" fontId="4" fillId="5" borderId="40" xfId="1" applyNumberFormat="1" applyFont="1" applyFill="1" applyBorder="1" applyAlignment="1"/>
    <xf numFmtId="168" fontId="4" fillId="5" borderId="7" xfId="1" applyNumberFormat="1" applyFont="1" applyFill="1" applyBorder="1" applyAlignment="1">
      <alignment vertical="center"/>
    </xf>
    <xf numFmtId="0" fontId="11" fillId="5" borderId="7" xfId="0" applyFont="1" applyFill="1" applyBorder="1"/>
    <xf numFmtId="43" fontId="11" fillId="5" borderId="7" xfId="1" applyFont="1" applyFill="1" applyBorder="1"/>
    <xf numFmtId="167" fontId="5" fillId="5" borderId="7" xfId="2" applyNumberFormat="1" applyFont="1" applyFill="1" applyBorder="1" applyAlignment="1">
      <alignment horizontal="center" vertical="center"/>
    </xf>
    <xf numFmtId="43" fontId="4" fillId="5" borderId="7" xfId="1" applyFont="1" applyFill="1" applyBorder="1" applyAlignment="1">
      <alignment horizontal="center" vertical="center"/>
    </xf>
    <xf numFmtId="43" fontId="5" fillId="5" borderId="7" xfId="1" applyFont="1" applyFill="1" applyBorder="1" applyAlignment="1">
      <alignment horizontal="center" vertical="center"/>
    </xf>
    <xf numFmtId="164" fontId="6" fillId="3" borderId="44" xfId="1" applyNumberFormat="1" applyFont="1" applyFill="1" applyBorder="1" applyAlignment="1">
      <alignment horizontal="center" vertical="center" wrapText="1"/>
    </xf>
    <xf numFmtId="164" fontId="6" fillId="3" borderId="49" xfId="1" applyNumberFormat="1" applyFont="1" applyFill="1" applyBorder="1" applyAlignment="1">
      <alignment horizontal="center" vertical="center" wrapText="1"/>
    </xf>
    <xf numFmtId="164" fontId="6" fillId="3" borderId="54" xfId="1" applyNumberFormat="1" applyFont="1" applyFill="1" applyBorder="1" applyAlignment="1">
      <alignment horizontal="left" vertical="center" wrapText="1"/>
    </xf>
    <xf numFmtId="164" fontId="6" fillId="3" borderId="54" xfId="1" applyNumberFormat="1" applyFont="1" applyFill="1" applyBorder="1" applyAlignment="1">
      <alignment horizontal="center" vertical="center" wrapText="1"/>
    </xf>
    <xf numFmtId="164" fontId="6" fillId="3" borderId="45" xfId="1" applyNumberFormat="1" applyFont="1" applyFill="1" applyBorder="1" applyAlignment="1">
      <alignment vertical="center" wrapText="1"/>
    </xf>
    <xf numFmtId="3" fontId="18" fillId="0" borderId="0" xfId="0" applyNumberFormat="1" applyFont="1"/>
    <xf numFmtId="0" fontId="5" fillId="0" borderId="0" xfId="0" applyFont="1" applyAlignment="1">
      <alignment horizontal="left"/>
    </xf>
    <xf numFmtId="0" fontId="5" fillId="0" borderId="0" xfId="0" applyNumberFormat="1" applyFont="1"/>
    <xf numFmtId="49" fontId="6" fillId="0" borderId="0" xfId="1" applyNumberFormat="1" applyFont="1" applyFill="1" applyBorder="1" applyAlignment="1">
      <alignment horizontal="left" vertical="center"/>
    </xf>
    <xf numFmtId="164" fontId="5" fillId="2" borderId="0" xfId="1" applyNumberFormat="1" applyFont="1" applyFill="1" applyBorder="1" applyAlignment="1">
      <alignment horizontal="center"/>
    </xf>
    <xf numFmtId="43" fontId="5" fillId="2" borderId="0" xfId="1" applyFont="1" applyFill="1" applyAlignment="1">
      <alignment horizontal="center"/>
    </xf>
    <xf numFmtId="43" fontId="5" fillId="11" borderId="0" xfId="1" applyNumberFormat="1" applyFont="1" applyFill="1" applyBorder="1"/>
    <xf numFmtId="43" fontId="16" fillId="5" borderId="58" xfId="1" applyFont="1" applyFill="1" applyBorder="1" applyAlignment="1">
      <alignment horizontal="center"/>
    </xf>
    <xf numFmtId="43" fontId="16" fillId="5" borderId="7" xfId="1" applyFont="1" applyFill="1" applyBorder="1" applyAlignment="1">
      <alignment horizontal="center"/>
    </xf>
    <xf numFmtId="43" fontId="16" fillId="5" borderId="18" xfId="1" applyFont="1" applyFill="1" applyBorder="1" applyAlignment="1">
      <alignment horizontal="center"/>
    </xf>
    <xf numFmtId="164" fontId="6" fillId="5" borderId="50" xfId="1" applyNumberFormat="1" applyFont="1" applyFill="1" applyBorder="1" applyAlignment="1">
      <alignment vertical="center" wrapText="1"/>
    </xf>
    <xf numFmtId="164" fontId="11" fillId="5" borderId="0" xfId="1" applyNumberFormat="1" applyFont="1" applyFill="1" applyBorder="1"/>
    <xf numFmtId="164" fontId="5" fillId="5" borderId="0" xfId="1" applyNumberFormat="1" applyFont="1" applyFill="1" applyBorder="1" applyAlignment="1">
      <alignment wrapText="1"/>
    </xf>
    <xf numFmtId="0" fontId="5" fillId="5" borderId="0" xfId="0" applyFont="1" applyFill="1" applyAlignment="1">
      <alignment horizontal="left" vertical="center" indent="1"/>
    </xf>
    <xf numFmtId="0" fontId="5" fillId="5" borderId="0" xfId="0" applyFont="1" applyFill="1" applyAlignment="1">
      <alignment vertical="center"/>
    </xf>
    <xf numFmtId="49" fontId="6" fillId="8" borderId="0" xfId="1" applyNumberFormat="1" applyFont="1" applyFill="1" applyBorder="1" applyAlignment="1">
      <alignment horizontal="center" vertical="center" wrapText="1"/>
    </xf>
    <xf numFmtId="43" fontId="10" fillId="5" borderId="0" xfId="1" applyNumberFormat="1" applyFont="1" applyFill="1" applyBorder="1" applyAlignment="1">
      <alignment horizontal="center" wrapText="1"/>
    </xf>
    <xf numFmtId="166" fontId="10" fillId="5" borderId="0" xfId="1" applyNumberFormat="1" applyFont="1" applyFill="1" applyBorder="1" applyAlignment="1">
      <alignment horizontal="center" wrapText="1"/>
    </xf>
    <xf numFmtId="164" fontId="5" fillId="5" borderId="0" xfId="1" applyNumberFormat="1" applyFont="1" applyFill="1" applyBorder="1" applyAlignment="1">
      <alignment horizontal="center" wrapText="1"/>
    </xf>
    <xf numFmtId="43" fontId="10" fillId="5" borderId="0" xfId="1" applyNumberFormat="1" applyFont="1" applyFill="1" applyBorder="1" applyAlignment="1">
      <alignment horizontal="center" wrapText="1" shrinkToFit="1"/>
    </xf>
    <xf numFmtId="43" fontId="5" fillId="0" borderId="0" xfId="0" applyNumberFormat="1" applyFont="1"/>
    <xf numFmtId="43" fontId="5" fillId="5" borderId="20" xfId="1" applyNumberFormat="1" applyFont="1" applyFill="1" applyBorder="1" applyAlignment="1">
      <alignment horizontal="right" vertical="center"/>
    </xf>
    <xf numFmtId="0" fontId="9" fillId="6" borderId="0" xfId="0" applyFont="1" applyFill="1" applyBorder="1" applyAlignment="1">
      <alignment vertical="center" wrapText="1"/>
    </xf>
    <xf numFmtId="164" fontId="6" fillId="3" borderId="4" xfId="1" applyNumberFormat="1" applyFont="1" applyFill="1" applyBorder="1" applyAlignment="1">
      <alignment horizontal="center" vertical="center" wrapText="1"/>
    </xf>
    <xf numFmtId="164" fontId="5" fillId="0" borderId="0" xfId="1" applyNumberFormat="1" applyFont="1" applyFill="1" applyBorder="1" applyAlignment="1"/>
    <xf numFmtId="164" fontId="5" fillId="0" borderId="0" xfId="1" applyNumberFormat="1" applyFont="1" applyFill="1" applyBorder="1" applyAlignment="1">
      <alignment wrapText="1"/>
    </xf>
    <xf numFmtId="164" fontId="5" fillId="0" borderId="0" xfId="1" applyNumberFormat="1" applyFont="1" applyFill="1" applyBorder="1" applyAlignment="1">
      <alignment horizontal="center" wrapText="1"/>
    </xf>
    <xf numFmtId="164" fontId="5" fillId="0" borderId="0" xfId="1" applyNumberFormat="1" applyFont="1" applyFill="1" applyBorder="1" applyAlignment="1">
      <alignment horizontal="center"/>
    </xf>
    <xf numFmtId="164" fontId="5" fillId="0" borderId="0" xfId="1" applyNumberFormat="1" applyFont="1" applyFill="1" applyBorder="1"/>
    <xf numFmtId="164" fontId="6" fillId="3" borderId="7" xfId="1" applyNumberFormat="1" applyFont="1" applyFill="1" applyBorder="1" applyAlignment="1">
      <alignment vertical="center" wrapText="1"/>
    </xf>
    <xf numFmtId="164" fontId="6" fillId="3" borderId="32" xfId="1" applyNumberFormat="1" applyFont="1" applyFill="1" applyBorder="1" applyAlignment="1">
      <alignment horizontal="center" vertical="center" wrapText="1"/>
    </xf>
    <xf numFmtId="49" fontId="6" fillId="8" borderId="0" xfId="1" applyNumberFormat="1" applyFont="1" applyFill="1" applyBorder="1" applyAlignment="1">
      <alignment horizontal="left" vertical="center"/>
    </xf>
    <xf numFmtId="164" fontId="6" fillId="3" borderId="7" xfId="1" applyNumberFormat="1" applyFont="1" applyFill="1" applyBorder="1" applyAlignment="1">
      <alignment horizontal="center" vertical="center" wrapText="1"/>
    </xf>
    <xf numFmtId="49" fontId="6" fillId="8" borderId="0" xfId="1" applyNumberFormat="1" applyFont="1" applyFill="1" applyBorder="1" applyAlignment="1">
      <alignment horizontal="center" vertical="center"/>
    </xf>
    <xf numFmtId="164" fontId="5" fillId="2" borderId="0" xfId="1" applyNumberFormat="1" applyFont="1" applyFill="1" applyAlignment="1">
      <alignment horizontal="center" vertical="center"/>
    </xf>
    <xf numFmtId="164" fontId="6" fillId="3" borderId="9" xfId="1" applyNumberFormat="1" applyFont="1" applyFill="1" applyBorder="1" applyAlignment="1">
      <alignment horizontal="center" vertical="center" wrapText="1"/>
    </xf>
    <xf numFmtId="49" fontId="6" fillId="8" borderId="0" xfId="1" applyNumberFormat="1" applyFont="1" applyFill="1" applyBorder="1" applyAlignment="1">
      <alignment horizontal="left" vertical="center"/>
    </xf>
    <xf numFmtId="164" fontId="6" fillId="3" borderId="7" xfId="1" applyNumberFormat="1" applyFont="1" applyFill="1" applyBorder="1" applyAlignment="1">
      <alignment horizontal="center" vertical="center" wrapText="1"/>
    </xf>
    <xf numFmtId="0" fontId="9" fillId="7" borderId="0" xfId="0" applyFont="1" applyFill="1" applyBorder="1" applyAlignment="1">
      <alignment horizontal="left" vertical="center" wrapText="1"/>
    </xf>
    <xf numFmtId="0" fontId="5" fillId="2" borderId="0" xfId="0" applyFont="1" applyFill="1" applyAlignment="1">
      <alignment horizontal="left" vertical="top" wrapText="1"/>
    </xf>
    <xf numFmtId="0" fontId="4" fillId="2" borderId="2" xfId="6" applyFont="1" applyFill="1" applyBorder="1"/>
    <xf numFmtId="0" fontId="4" fillId="5" borderId="7" xfId="0" applyFont="1" applyFill="1" applyBorder="1" applyAlignment="1">
      <alignment horizontal="center" vertical="center"/>
    </xf>
    <xf numFmtId="0" fontId="5" fillId="5" borderId="7" xfId="0" applyFont="1" applyFill="1" applyBorder="1" applyAlignment="1">
      <alignment horizontal="center" vertical="center"/>
    </xf>
    <xf numFmtId="0" fontId="19" fillId="5" borderId="46" xfId="0" applyFont="1" applyFill="1" applyBorder="1" applyAlignment="1">
      <alignment horizontal="center" wrapText="1"/>
    </xf>
    <xf numFmtId="0" fontId="19" fillId="5" borderId="0" xfId="0" applyFont="1" applyFill="1" applyBorder="1" applyAlignment="1">
      <alignment horizontal="center" wrapText="1"/>
    </xf>
    <xf numFmtId="0" fontId="19" fillId="0" borderId="55" xfId="0" applyFont="1" applyBorder="1"/>
    <xf numFmtId="44" fontId="19" fillId="0" borderId="55" xfId="2" applyFont="1" applyFill="1" applyBorder="1" applyAlignment="1">
      <alignment vertical="center"/>
    </xf>
    <xf numFmtId="164" fontId="19" fillId="5" borderId="52" xfId="1" applyNumberFormat="1" applyFont="1" applyFill="1" applyBorder="1" applyAlignment="1"/>
    <xf numFmtId="0" fontId="19" fillId="5" borderId="47" xfId="0" applyFont="1" applyFill="1" applyBorder="1" applyAlignment="1">
      <alignment horizontal="center" wrapText="1"/>
    </xf>
    <xf numFmtId="164" fontId="19" fillId="5" borderId="53" xfId="1" applyNumberFormat="1" applyFont="1" applyFill="1" applyBorder="1" applyAlignment="1"/>
    <xf numFmtId="0" fontId="19" fillId="5" borderId="55" xfId="0" applyFont="1" applyFill="1" applyBorder="1" applyAlignment="1">
      <alignment vertical="center" wrapText="1"/>
    </xf>
    <xf numFmtId="43" fontId="19" fillId="2" borderId="0" xfId="1" applyNumberFormat="1" applyFont="1" applyFill="1" applyBorder="1" applyAlignment="1">
      <alignment horizontal="center" vertical="center" wrapText="1" shrinkToFit="1"/>
    </xf>
    <xf numFmtId="0" fontId="19" fillId="5" borderId="55" xfId="0" applyFont="1" applyFill="1" applyBorder="1" applyAlignment="1">
      <alignment wrapText="1"/>
    </xf>
    <xf numFmtId="43" fontId="19" fillId="2" borderId="0" xfId="1" applyNumberFormat="1" applyFont="1" applyFill="1" applyBorder="1" applyAlignment="1">
      <alignment horizontal="center" wrapText="1" shrinkToFit="1"/>
    </xf>
    <xf numFmtId="164" fontId="19" fillId="5" borderId="0" xfId="1" applyNumberFormat="1" applyFont="1" applyFill="1" applyBorder="1"/>
    <xf numFmtId="164" fontId="19" fillId="5" borderId="75" xfId="1" applyNumberFormat="1" applyFont="1" applyFill="1" applyBorder="1"/>
    <xf numFmtId="164" fontId="19" fillId="5" borderId="55" xfId="1" applyNumberFormat="1" applyFont="1" applyFill="1" applyBorder="1"/>
    <xf numFmtId="164" fontId="19" fillId="5" borderId="76" xfId="1" applyNumberFormat="1" applyFont="1" applyFill="1" applyBorder="1"/>
    <xf numFmtId="164" fontId="19" fillId="5" borderId="56" xfId="1" applyNumberFormat="1" applyFont="1" applyFill="1" applyBorder="1" applyAlignment="1">
      <alignment wrapText="1" shrinkToFit="1"/>
    </xf>
    <xf numFmtId="164" fontId="19" fillId="5" borderId="56" xfId="1" applyNumberFormat="1" applyFont="1" applyFill="1" applyBorder="1"/>
    <xf numFmtId="164" fontId="19" fillId="5" borderId="56" xfId="1" applyNumberFormat="1" applyFont="1" applyFill="1" applyBorder="1" applyAlignment="1">
      <alignment wrapText="1"/>
    </xf>
    <xf numFmtId="164" fontId="19" fillId="2" borderId="56" xfId="1" applyNumberFormat="1" applyFont="1" applyFill="1" applyBorder="1" applyAlignment="1">
      <alignment wrapText="1" shrinkToFit="1"/>
    </xf>
    <xf numFmtId="164" fontId="19" fillId="5" borderId="55" xfId="1" applyNumberFormat="1" applyFont="1" applyFill="1" applyBorder="1" applyAlignment="1">
      <alignment wrapText="1"/>
    </xf>
    <xf numFmtId="164" fontId="19" fillId="5" borderId="76" xfId="1" applyNumberFormat="1" applyFont="1" applyFill="1" applyBorder="1" applyAlignment="1">
      <alignment wrapText="1"/>
    </xf>
    <xf numFmtId="164" fontId="19" fillId="5" borderId="0" xfId="1" applyNumberFormat="1" applyFont="1" applyFill="1" applyBorder="1" applyAlignment="1">
      <alignment wrapText="1"/>
    </xf>
    <xf numFmtId="164" fontId="19" fillId="5" borderId="0" xfId="1" applyNumberFormat="1" applyFont="1" applyFill="1" applyBorder="1" applyAlignment="1">
      <alignment vertical="center"/>
    </xf>
    <xf numFmtId="164" fontId="19" fillId="5" borderId="56" xfId="1" applyNumberFormat="1" applyFont="1" applyFill="1" applyBorder="1" applyAlignment="1">
      <alignment vertical="center"/>
    </xf>
    <xf numFmtId="164" fontId="19" fillId="5" borderId="56" xfId="1" applyNumberFormat="1" applyFont="1" applyFill="1" applyBorder="1" applyAlignment="1">
      <alignment vertical="center" wrapText="1"/>
    </xf>
    <xf numFmtId="164" fontId="19" fillId="2" borderId="56" xfId="1" applyNumberFormat="1" applyFont="1" applyFill="1" applyBorder="1" applyAlignment="1">
      <alignment vertical="center" wrapText="1" shrinkToFit="1"/>
    </xf>
    <xf numFmtId="43" fontId="20" fillId="5" borderId="58" xfId="1" applyFont="1" applyFill="1" applyBorder="1"/>
    <xf numFmtId="43" fontId="20" fillId="5" borderId="7" xfId="1" applyFont="1" applyFill="1" applyBorder="1"/>
    <xf numFmtId="0" fontId="19" fillId="10" borderId="55" xfId="0" applyFont="1" applyFill="1" applyBorder="1" applyAlignment="1">
      <alignment horizontal="center" vertical="center"/>
    </xf>
    <xf numFmtId="9" fontId="19" fillId="0" borderId="55" xfId="0" applyNumberFormat="1" applyFont="1" applyFill="1" applyBorder="1" applyAlignment="1">
      <alignment horizontal="center" vertical="center"/>
    </xf>
    <xf numFmtId="0" fontId="20" fillId="0" borderId="55" xfId="0" applyFont="1" applyFill="1" applyBorder="1" applyAlignment="1">
      <alignment horizontal="center" vertical="center"/>
    </xf>
    <xf numFmtId="164" fontId="20" fillId="0" borderId="61" xfId="1" applyNumberFormat="1" applyFont="1" applyFill="1" applyBorder="1" applyAlignment="1">
      <alignment horizontal="center" vertical="center"/>
    </xf>
    <xf numFmtId="164" fontId="20" fillId="0" borderId="62" xfId="1" applyNumberFormat="1" applyFont="1" applyFill="1" applyBorder="1" applyAlignment="1">
      <alignment horizontal="center" vertical="center"/>
    </xf>
    <xf numFmtId="0" fontId="20" fillId="9" borderId="61" xfId="0" applyFont="1" applyFill="1" applyBorder="1" applyAlignment="1">
      <alignment horizontal="center" vertical="center"/>
    </xf>
    <xf numFmtId="169" fontId="20" fillId="9" borderId="61" xfId="0" applyNumberFormat="1" applyFont="1" applyFill="1" applyBorder="1" applyAlignment="1">
      <alignment horizontal="center" vertical="center"/>
    </xf>
    <xf numFmtId="164" fontId="6" fillId="3" borderId="0" xfId="1" applyNumberFormat="1" applyFont="1" applyFill="1" applyAlignment="1"/>
    <xf numFmtId="164" fontId="7" fillId="2" borderId="0" xfId="1" applyNumberFormat="1" applyFont="1" applyFill="1" applyAlignment="1">
      <alignment vertical="center"/>
    </xf>
    <xf numFmtId="164" fontId="5" fillId="11" borderId="0" xfId="1" applyNumberFormat="1" applyFont="1" applyFill="1" applyBorder="1" applyAlignment="1"/>
    <xf numFmtId="164" fontId="7" fillId="3" borderId="7" xfId="1" applyNumberFormat="1" applyFont="1" applyFill="1" applyBorder="1" applyAlignment="1">
      <alignment vertical="center" wrapText="1"/>
    </xf>
    <xf numFmtId="164" fontId="12" fillId="5" borderId="79" xfId="1" applyNumberFormat="1" applyFont="1" applyFill="1" applyBorder="1"/>
    <xf numFmtId="164" fontId="11" fillId="5" borderId="79" xfId="1" applyNumberFormat="1" applyFont="1" applyFill="1" applyBorder="1" applyAlignment="1">
      <alignment horizontal="right" vertical="center" wrapText="1" indent="1"/>
    </xf>
    <xf numFmtId="9" fontId="15" fillId="5" borderId="79" xfId="0" applyNumberFormat="1" applyFont="1" applyFill="1" applyBorder="1" applyAlignment="1">
      <alignment vertical="center"/>
    </xf>
    <xf numFmtId="0" fontId="5" fillId="5" borderId="79" xfId="0" applyFont="1" applyFill="1" applyBorder="1"/>
    <xf numFmtId="0" fontId="5" fillId="5" borderId="79" xfId="0" applyFont="1" applyFill="1" applyBorder="1" applyAlignment="1">
      <alignment horizontal="left" vertical="center" indent="1"/>
    </xf>
    <xf numFmtId="165" fontId="5" fillId="5" borderId="79" xfId="0" applyNumberFormat="1" applyFont="1" applyFill="1" applyBorder="1" applyAlignment="1">
      <alignment vertical="center"/>
    </xf>
    <xf numFmtId="164" fontId="6" fillId="3" borderId="66" xfId="1" applyNumberFormat="1" applyFont="1" applyFill="1" applyBorder="1" applyAlignment="1">
      <alignment vertical="center" wrapText="1"/>
    </xf>
    <xf numFmtId="164" fontId="6" fillId="3" borderId="67" xfId="1" applyNumberFormat="1" applyFont="1" applyFill="1" applyBorder="1" applyAlignment="1">
      <alignment vertical="center" wrapText="1"/>
    </xf>
    <xf numFmtId="0" fontId="6" fillId="4" borderId="87" xfId="0" applyFont="1" applyFill="1" applyBorder="1" applyAlignment="1">
      <alignment horizontal="center" vertical="center" wrapText="1"/>
    </xf>
    <xf numFmtId="164" fontId="20" fillId="5" borderId="88" xfId="1" applyNumberFormat="1" applyFont="1" applyFill="1" applyBorder="1" applyAlignment="1">
      <alignment vertical="center"/>
    </xf>
    <xf numFmtId="43" fontId="19" fillId="5" borderId="89" xfId="1" applyFont="1" applyFill="1" applyBorder="1" applyAlignment="1">
      <alignment horizontal="center" vertical="center"/>
    </xf>
    <xf numFmtId="164" fontId="20" fillId="5" borderId="90" xfId="1" applyNumberFormat="1" applyFont="1" applyFill="1" applyBorder="1" applyAlignment="1">
      <alignment vertical="center"/>
    </xf>
    <xf numFmtId="164" fontId="20" fillId="5" borderId="91" xfId="1" applyNumberFormat="1" applyFont="1" applyFill="1" applyBorder="1" applyAlignment="1">
      <alignment vertical="center"/>
    </xf>
    <xf numFmtId="43" fontId="20" fillId="5" borderId="92" xfId="1" applyFont="1" applyFill="1" applyBorder="1" applyAlignment="1">
      <alignment horizontal="left"/>
    </xf>
    <xf numFmtId="43" fontId="19" fillId="5" borderId="93" xfId="1" applyFont="1" applyFill="1" applyBorder="1" applyAlignment="1">
      <alignment horizontal="center" vertical="center"/>
    </xf>
    <xf numFmtId="0" fontId="6" fillId="6" borderId="85" xfId="0" applyFont="1" applyFill="1" applyBorder="1" applyAlignment="1">
      <alignment horizontal="center" vertical="center" wrapText="1"/>
    </xf>
    <xf numFmtId="0" fontId="6" fillId="6" borderId="86" xfId="0" applyFont="1" applyFill="1" applyBorder="1" applyAlignment="1">
      <alignment horizontal="center" vertical="center" wrapText="1"/>
    </xf>
    <xf numFmtId="0" fontId="6" fillId="6" borderId="87" xfId="0" applyFont="1" applyFill="1" applyBorder="1" applyAlignment="1">
      <alignment horizontal="center" vertical="center" wrapText="1"/>
    </xf>
    <xf numFmtId="167" fontId="16" fillId="5" borderId="88" xfId="2" applyNumberFormat="1" applyFont="1" applyFill="1" applyBorder="1" applyAlignment="1">
      <alignment horizontal="center"/>
    </xf>
    <xf numFmtId="164" fontId="16" fillId="5" borderId="89" xfId="1" applyNumberFormat="1" applyFont="1" applyFill="1" applyBorder="1" applyAlignment="1">
      <alignment horizontal="center"/>
    </xf>
    <xf numFmtId="167" fontId="16" fillId="5" borderId="90" xfId="2" applyNumberFormat="1" applyFont="1" applyFill="1" applyBorder="1" applyAlignment="1">
      <alignment horizontal="center"/>
    </xf>
    <xf numFmtId="164" fontId="16" fillId="5" borderId="94" xfId="1" applyNumberFormat="1" applyFont="1" applyFill="1" applyBorder="1" applyAlignment="1">
      <alignment horizontal="center"/>
    </xf>
    <xf numFmtId="167" fontId="16" fillId="5" borderId="91" xfId="2" applyNumberFormat="1" applyFont="1" applyFill="1" applyBorder="1" applyAlignment="1">
      <alignment horizontal="center"/>
    </xf>
    <xf numFmtId="43" fontId="16" fillId="5" borderId="92" xfId="1" applyFont="1" applyFill="1" applyBorder="1" applyAlignment="1">
      <alignment horizontal="center"/>
    </xf>
    <xf numFmtId="164" fontId="16" fillId="5" borderId="93" xfId="1" applyNumberFormat="1" applyFont="1" applyFill="1" applyBorder="1" applyAlignment="1">
      <alignment horizontal="center"/>
    </xf>
    <xf numFmtId="0" fontId="6" fillId="7" borderId="85" xfId="0" applyFont="1" applyFill="1" applyBorder="1" applyAlignment="1">
      <alignment horizontal="center" vertical="center" wrapText="1" shrinkToFit="1"/>
    </xf>
    <xf numFmtId="0" fontId="6" fillId="7" borderId="95" xfId="0" applyFont="1" applyFill="1" applyBorder="1" applyAlignment="1">
      <alignment horizontal="center" vertical="center" wrapText="1"/>
    </xf>
    <xf numFmtId="0" fontId="6" fillId="7" borderId="86" xfId="0" applyFont="1" applyFill="1" applyBorder="1" applyAlignment="1">
      <alignment horizontal="center" vertical="center" wrapText="1"/>
    </xf>
    <xf numFmtId="0" fontId="6" fillId="7" borderId="87" xfId="0" applyFont="1" applyFill="1" applyBorder="1" applyAlignment="1">
      <alignment horizontal="center" vertical="center" wrapText="1"/>
    </xf>
    <xf numFmtId="43" fontId="16" fillId="5" borderId="88" xfId="1" applyFont="1" applyFill="1" applyBorder="1" applyAlignment="1">
      <alignment horizontal="center"/>
    </xf>
    <xf numFmtId="43" fontId="16" fillId="5" borderId="90" xfId="1" applyFont="1" applyFill="1" applyBorder="1" applyAlignment="1">
      <alignment horizontal="center"/>
    </xf>
    <xf numFmtId="43" fontId="16" fillId="5" borderId="91" xfId="1" applyFont="1" applyFill="1" applyBorder="1" applyAlignment="1">
      <alignment horizontal="center"/>
    </xf>
    <xf numFmtId="43" fontId="16" fillId="5" borderId="96" xfId="1" applyFont="1" applyFill="1" applyBorder="1" applyAlignment="1">
      <alignment horizontal="center"/>
    </xf>
    <xf numFmtId="49" fontId="6" fillId="8" borderId="65" xfId="1" applyNumberFormat="1" applyFont="1" applyFill="1" applyBorder="1" applyAlignment="1">
      <alignment vertical="center"/>
    </xf>
    <xf numFmtId="49" fontId="6" fillId="8" borderId="66" xfId="1" applyNumberFormat="1" applyFont="1" applyFill="1" applyBorder="1" applyAlignment="1">
      <alignment vertical="center"/>
    </xf>
    <xf numFmtId="49" fontId="6" fillId="8" borderId="67" xfId="1" applyNumberFormat="1" applyFont="1" applyFill="1" applyBorder="1" applyAlignment="1">
      <alignment vertical="center"/>
    </xf>
    <xf numFmtId="0" fontId="9" fillId="6" borderId="69" xfId="0" applyFont="1" applyFill="1" applyBorder="1" applyAlignment="1">
      <alignment vertical="center" wrapText="1"/>
    </xf>
    <xf numFmtId="164" fontId="5" fillId="5" borderId="90" xfId="1" applyNumberFormat="1" applyFont="1" applyFill="1" applyBorder="1"/>
    <xf numFmtId="43" fontId="5" fillId="5" borderId="94" xfId="1" applyFont="1" applyFill="1" applyBorder="1"/>
    <xf numFmtId="164" fontId="5" fillId="5" borderId="91" xfId="1" applyNumberFormat="1" applyFont="1" applyFill="1" applyBorder="1"/>
    <xf numFmtId="43" fontId="5" fillId="5" borderId="92" xfId="1" applyFont="1" applyFill="1" applyBorder="1"/>
    <xf numFmtId="43" fontId="5" fillId="5" borderId="93" xfId="1" applyFont="1" applyFill="1" applyBorder="1"/>
    <xf numFmtId="0" fontId="9" fillId="7" borderId="69" xfId="0" applyFont="1" applyFill="1" applyBorder="1" applyAlignment="1">
      <alignment vertical="center" wrapText="1"/>
    </xf>
    <xf numFmtId="164" fontId="5" fillId="5" borderId="104" xfId="1" applyNumberFormat="1" applyFont="1" applyFill="1" applyBorder="1"/>
    <xf numFmtId="164" fontId="5" fillId="5" borderId="79" xfId="1" applyNumberFormat="1" applyFont="1" applyFill="1" applyBorder="1"/>
    <xf numFmtId="164" fontId="5" fillId="5" borderId="79" xfId="1" applyNumberFormat="1" applyFont="1" applyFill="1" applyBorder="1" applyAlignment="1">
      <alignment vertical="center"/>
    </xf>
    <xf numFmtId="164" fontId="5" fillId="5" borderId="105" xfId="1" applyNumberFormat="1" applyFont="1" applyFill="1" applyBorder="1" applyAlignment="1">
      <alignment vertical="center"/>
    </xf>
    <xf numFmtId="0" fontId="19" fillId="10" borderId="75" xfId="0" applyFont="1" applyFill="1" applyBorder="1" applyAlignment="1">
      <alignment horizontal="center" vertical="center"/>
    </xf>
    <xf numFmtId="164" fontId="12" fillId="5" borderId="75" xfId="1" applyNumberFormat="1" applyFont="1" applyFill="1" applyBorder="1"/>
    <xf numFmtId="164" fontId="2" fillId="5" borderId="76" xfId="1" applyNumberFormat="1" applyFont="1" applyFill="1" applyBorder="1" applyAlignment="1">
      <alignment vertical="center"/>
    </xf>
    <xf numFmtId="165" fontId="2" fillId="5" borderId="76" xfId="0" applyNumberFormat="1" applyFont="1" applyFill="1" applyBorder="1" applyAlignment="1">
      <alignment vertical="center"/>
    </xf>
    <xf numFmtId="9" fontId="14" fillId="5" borderId="76" xfId="3" applyFont="1" applyFill="1" applyBorder="1" applyAlignment="1">
      <alignment vertical="center"/>
    </xf>
    <xf numFmtId="9" fontId="2" fillId="5" borderId="76" xfId="3" applyFont="1" applyFill="1" applyBorder="1" applyAlignment="1">
      <alignment vertical="center"/>
    </xf>
    <xf numFmtId="0" fontId="2" fillId="2" borderId="77" xfId="0" applyFont="1" applyFill="1" applyBorder="1" applyAlignment="1">
      <alignment horizontal="left" vertical="center" wrapText="1" indent="1"/>
    </xf>
    <xf numFmtId="9" fontId="2" fillId="2" borderId="77" xfId="0" applyNumberFormat="1" applyFont="1" applyFill="1" applyBorder="1" applyAlignment="1">
      <alignment vertical="center"/>
    </xf>
    <xf numFmtId="165" fontId="2" fillId="5" borderId="108" xfId="0" applyNumberFormat="1" applyFont="1" applyFill="1" applyBorder="1" applyAlignment="1">
      <alignment vertical="center"/>
    </xf>
    <xf numFmtId="0" fontId="11" fillId="0" borderId="55" xfId="0" applyFont="1" applyFill="1" applyBorder="1" applyAlignment="1">
      <alignment horizontal="center" vertical="center"/>
    </xf>
    <xf numFmtId="9" fontId="19" fillId="5" borderId="76" xfId="3" applyFont="1" applyFill="1" applyBorder="1" applyAlignment="1">
      <alignment horizontal="center" vertical="center"/>
    </xf>
    <xf numFmtId="0" fontId="20" fillId="5" borderId="55" xfId="0" applyFont="1" applyFill="1" applyBorder="1" applyAlignment="1">
      <alignment horizontal="center" vertical="center"/>
    </xf>
    <xf numFmtId="9" fontId="19" fillId="5" borderId="76" xfId="0" applyNumberFormat="1" applyFont="1" applyFill="1" applyBorder="1" applyAlignment="1">
      <alignment vertical="center"/>
    </xf>
    <xf numFmtId="9" fontId="19" fillId="5" borderId="76" xfId="0" applyNumberFormat="1" applyFont="1" applyFill="1" applyBorder="1"/>
    <xf numFmtId="165" fontId="19" fillId="5" borderId="0" xfId="0" applyNumberFormat="1" applyFont="1" applyFill="1" applyBorder="1" applyAlignment="1">
      <alignment vertical="center"/>
    </xf>
    <xf numFmtId="165" fontId="19" fillId="5" borderId="0" xfId="0" applyNumberFormat="1" applyFont="1" applyFill="1" applyBorder="1"/>
    <xf numFmtId="164" fontId="19" fillId="5" borderId="104" xfId="1" applyNumberFormat="1" applyFont="1" applyFill="1" applyBorder="1" applyAlignment="1">
      <alignment wrapText="1" shrinkToFit="1"/>
    </xf>
    <xf numFmtId="164" fontId="19" fillId="5" borderId="79" xfId="1" applyNumberFormat="1" applyFont="1" applyFill="1" applyBorder="1"/>
    <xf numFmtId="164" fontId="19" fillId="5" borderId="79" xfId="1" applyNumberFormat="1" applyFont="1" applyFill="1" applyBorder="1" applyAlignment="1">
      <alignment wrapText="1" shrinkToFit="1"/>
    </xf>
    <xf numFmtId="43" fontId="19" fillId="2" borderId="55" xfId="1" applyNumberFormat="1" applyFont="1" applyFill="1" applyBorder="1" applyAlignment="1">
      <alignment horizontal="center" vertical="center"/>
    </xf>
    <xf numFmtId="43" fontId="19" fillId="2" borderId="55" xfId="1" applyNumberFormat="1" applyFont="1" applyFill="1" applyBorder="1" applyAlignment="1">
      <alignment horizontal="center" vertical="center" wrapText="1" shrinkToFit="1"/>
    </xf>
    <xf numFmtId="43" fontId="19" fillId="2" borderId="55" xfId="1" applyNumberFormat="1" applyFont="1" applyFill="1" applyBorder="1" applyAlignment="1">
      <alignment horizontal="center" wrapText="1" shrinkToFit="1"/>
    </xf>
    <xf numFmtId="164" fontId="19" fillId="5" borderId="109" xfId="1" applyNumberFormat="1" applyFont="1" applyFill="1" applyBorder="1" applyAlignment="1">
      <alignment wrapText="1" shrinkToFit="1"/>
    </xf>
    <xf numFmtId="164" fontId="19" fillId="5" borderId="109" xfId="1" applyNumberFormat="1" applyFont="1" applyFill="1" applyBorder="1"/>
    <xf numFmtId="164" fontId="19" fillId="5" borderId="79" xfId="1" applyNumberFormat="1" applyFont="1" applyFill="1" applyBorder="1" applyAlignment="1">
      <alignment wrapText="1"/>
    </xf>
    <xf numFmtId="0" fontId="19" fillId="5" borderId="55" xfId="0" applyFont="1" applyFill="1" applyBorder="1" applyAlignment="1">
      <alignment horizontal="center" vertical="top"/>
    </xf>
    <xf numFmtId="164" fontId="19" fillId="5" borderId="55" xfId="1" applyNumberFormat="1" applyFont="1" applyFill="1" applyBorder="1" applyAlignment="1">
      <alignment vertical="top"/>
    </xf>
    <xf numFmtId="164" fontId="19" fillId="5" borderId="56" xfId="1" applyNumberFormat="1" applyFont="1" applyFill="1" applyBorder="1" applyAlignment="1">
      <alignment vertical="top"/>
    </xf>
    <xf numFmtId="0" fontId="19" fillId="0" borderId="0" xfId="0" applyFont="1" applyAlignment="1">
      <alignment horizontal="left" vertical="center" wrapText="1" indent="1"/>
    </xf>
    <xf numFmtId="0" fontId="24" fillId="9" borderId="110" xfId="0" applyFont="1" applyFill="1" applyBorder="1" applyAlignment="1">
      <alignment horizontal="left" vertical="center"/>
    </xf>
    <xf numFmtId="0" fontId="24" fillId="9" borderId="111" xfId="0" applyFont="1" applyFill="1" applyBorder="1" applyAlignment="1">
      <alignment horizontal="left" vertical="center"/>
    </xf>
    <xf numFmtId="0" fontId="24" fillId="9" borderId="111" xfId="0" applyFont="1" applyFill="1" applyBorder="1" applyAlignment="1">
      <alignment horizontal="right" vertical="center"/>
    </xf>
    <xf numFmtId="43" fontId="24" fillId="9" borderId="10" xfId="1"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xf numFmtId="0" fontId="0" fillId="0" borderId="0" xfId="0" applyFill="1" applyBorder="1" applyAlignment="1">
      <alignment vertical="center" wrapText="1"/>
    </xf>
    <xf numFmtId="0" fontId="0" fillId="0" borderId="0" xfId="0" applyFill="1" applyBorder="1" applyAlignment="1"/>
    <xf numFmtId="0" fontId="26" fillId="10" borderId="113" xfId="0" applyFont="1" applyFill="1" applyBorder="1"/>
    <xf numFmtId="0" fontId="0" fillId="10" borderId="113" xfId="0" applyFill="1" applyBorder="1"/>
    <xf numFmtId="0" fontId="0" fillId="10" borderId="113" xfId="0" applyFill="1" applyBorder="1" applyAlignment="1">
      <alignment horizontal="right"/>
    </xf>
    <xf numFmtId="0" fontId="0" fillId="13" borderId="112" xfId="0" applyFill="1" applyBorder="1"/>
    <xf numFmtId="0" fontId="0" fillId="0" borderId="114" xfId="0" applyBorder="1"/>
    <xf numFmtId="0" fontId="0" fillId="0" borderId="115" xfId="0" applyBorder="1"/>
    <xf numFmtId="0" fontId="0" fillId="0" borderId="116" xfId="0" applyBorder="1" applyAlignment="1">
      <alignment horizontal="right"/>
    </xf>
    <xf numFmtId="0" fontId="0" fillId="0" borderId="116" xfId="0" applyBorder="1"/>
    <xf numFmtId="0" fontId="0" fillId="0" borderId="117" xfId="0" applyBorder="1"/>
    <xf numFmtId="0" fontId="0" fillId="0" borderId="118" xfId="0" applyBorder="1"/>
    <xf numFmtId="0" fontId="26" fillId="10" borderId="120" xfId="0" applyFont="1" applyFill="1" applyBorder="1"/>
    <xf numFmtId="0" fontId="0" fillId="10" borderId="120" xfId="0" applyFill="1" applyBorder="1"/>
    <xf numFmtId="0" fontId="0" fillId="10" borderId="120" xfId="0" applyFill="1" applyBorder="1" applyAlignment="1">
      <alignment horizontal="right"/>
    </xf>
    <xf numFmtId="0" fontId="0" fillId="10" borderId="121" xfId="0" applyFill="1" applyBorder="1"/>
    <xf numFmtId="0" fontId="0" fillId="0" borderId="0" xfId="0" applyBorder="1"/>
    <xf numFmtId="0" fontId="0" fillId="0" borderId="0" xfId="0" applyBorder="1" applyAlignment="1">
      <alignment horizontal="center"/>
    </xf>
    <xf numFmtId="0" fontId="0" fillId="10" borderId="112" xfId="0" applyFill="1" applyBorder="1"/>
    <xf numFmtId="0" fontId="0" fillId="0" borderId="0" xfId="0" applyFill="1" applyBorder="1"/>
    <xf numFmtId="0" fontId="0" fillId="0" borderId="0" xfId="0" applyBorder="1" applyAlignment="1">
      <alignment horizontal="right"/>
    </xf>
    <xf numFmtId="0" fontId="0" fillId="0" borderId="1" xfId="0" applyBorder="1"/>
    <xf numFmtId="0" fontId="0" fillId="0" borderId="1" xfId="0" applyBorder="1" applyAlignment="1">
      <alignment horizontal="right"/>
    </xf>
    <xf numFmtId="0" fontId="0" fillId="0" borderId="113" xfId="0" applyBorder="1"/>
    <xf numFmtId="0" fontId="0" fillId="0" borderId="2" xfId="0" applyBorder="1"/>
    <xf numFmtId="0" fontId="0" fillId="0" borderId="122" xfId="0" applyBorder="1"/>
    <xf numFmtId="0" fontId="24" fillId="9" borderId="0" xfId="0" applyFont="1" applyFill="1" applyAlignment="1">
      <alignment horizontal="left" vertical="center"/>
    </xf>
    <xf numFmtId="0" fontId="24" fillId="9" borderId="0" xfId="0" applyFont="1" applyFill="1" applyAlignment="1">
      <alignment horizontal="right" vertical="center"/>
    </xf>
    <xf numFmtId="43" fontId="24" fillId="9" borderId="114" xfId="1" applyFont="1" applyFill="1" applyBorder="1" applyAlignment="1">
      <alignment horizontal="center" vertical="center"/>
    </xf>
    <xf numFmtId="0" fontId="24" fillId="2" borderId="0" xfId="0" applyFont="1" applyFill="1" applyBorder="1" applyAlignment="1">
      <alignment vertical="center"/>
    </xf>
    <xf numFmtId="0" fontId="27" fillId="2" borderId="0" xfId="0" applyFont="1" applyFill="1" applyBorder="1" applyAlignment="1">
      <alignment vertical="center"/>
    </xf>
    <xf numFmtId="0" fontId="27" fillId="2" borderId="0" xfId="0" applyFont="1" applyFill="1" applyAlignment="1">
      <alignment vertical="center"/>
    </xf>
    <xf numFmtId="0" fontId="22" fillId="13" borderId="130" xfId="0" applyFont="1" applyFill="1" applyBorder="1" applyAlignment="1">
      <alignment horizontal="left" vertical="center" wrapText="1"/>
    </xf>
    <xf numFmtId="0" fontId="22" fillId="13" borderId="131" xfId="0" applyFont="1" applyFill="1" applyBorder="1" applyAlignment="1">
      <alignment horizontal="center" vertical="center" wrapText="1"/>
    </xf>
    <xf numFmtId="0" fontId="22" fillId="13" borderId="132" xfId="0" applyFont="1" applyFill="1" applyBorder="1" applyAlignment="1">
      <alignment horizontal="center" vertical="center" wrapText="1"/>
    </xf>
    <xf numFmtId="0" fontId="0" fillId="0" borderId="128" xfId="0" applyBorder="1" applyAlignment="1">
      <alignment horizontal="left" vertical="center" wrapText="1"/>
    </xf>
    <xf numFmtId="0" fontId="0" fillId="0" borderId="127" xfId="0" applyBorder="1" applyAlignment="1">
      <alignment horizontal="center" vertical="center" wrapText="1"/>
    </xf>
    <xf numFmtId="0" fontId="0" fillId="14" borderId="127" xfId="0" applyFill="1" applyBorder="1" applyAlignment="1">
      <alignment horizontal="center" vertical="center" wrapText="1"/>
    </xf>
    <xf numFmtId="0" fontId="22" fillId="13" borderId="128" xfId="0" applyFont="1" applyFill="1" applyBorder="1" applyAlignment="1">
      <alignment horizontal="left" vertical="center" wrapText="1"/>
    </xf>
    <xf numFmtId="0" fontId="0" fillId="13" borderId="127" xfId="0" applyFill="1" applyBorder="1" applyAlignment="1">
      <alignment horizontal="center" vertical="center" wrapText="1"/>
    </xf>
    <xf numFmtId="0" fontId="2" fillId="0" borderId="0" xfId="4"/>
    <xf numFmtId="0" fontId="24" fillId="9" borderId="111" xfId="0" applyFont="1" applyFill="1" applyBorder="1" applyAlignment="1">
      <alignment horizontal="center" vertical="center"/>
    </xf>
    <xf numFmtId="0" fontId="29" fillId="0" borderId="128" xfId="0" applyFont="1" applyBorder="1" applyAlignment="1">
      <alignment vertical="center" wrapText="1"/>
    </xf>
    <xf numFmtId="0" fontId="29" fillId="2" borderId="127" xfId="0" applyFont="1" applyFill="1" applyBorder="1" applyAlignment="1">
      <alignment horizontal="center" vertical="center" wrapText="1"/>
    </xf>
    <xf numFmtId="0" fontId="29" fillId="0" borderId="127" xfId="0" applyFont="1" applyBorder="1" applyAlignment="1">
      <alignment horizontal="center" vertical="center" wrapText="1"/>
    </xf>
    <xf numFmtId="0" fontId="30" fillId="0" borderId="127" xfId="0" applyFont="1" applyBorder="1" applyAlignment="1">
      <alignment horizontal="right" vertical="center" wrapText="1"/>
    </xf>
    <xf numFmtId="0" fontId="29" fillId="0" borderId="128" xfId="0" applyFont="1" applyBorder="1" applyAlignment="1">
      <alignment horizontal="left" vertical="center" wrapText="1"/>
    </xf>
    <xf numFmtId="0" fontId="30" fillId="0" borderId="127" xfId="0" applyFont="1" applyBorder="1" applyAlignment="1">
      <alignment horizontal="center" vertical="center" wrapText="1"/>
    </xf>
    <xf numFmtId="0" fontId="29" fillId="5" borderId="135" xfId="0" applyFont="1" applyFill="1" applyBorder="1" applyAlignment="1">
      <alignment vertical="center" wrapText="1"/>
    </xf>
    <xf numFmtId="0" fontId="30" fillId="0" borderId="136" xfId="0" applyFont="1" applyBorder="1" applyAlignment="1">
      <alignment horizontal="right" vertical="center" wrapText="1"/>
    </xf>
    <xf numFmtId="0" fontId="0" fillId="0" borderId="0" xfId="0" applyBorder="1" applyAlignment="1">
      <alignment horizontal="center"/>
    </xf>
    <xf numFmtId="49" fontId="6" fillId="8" borderId="0" xfId="1" applyNumberFormat="1" applyFont="1" applyFill="1" applyBorder="1" applyAlignment="1">
      <alignment horizontal="left" vertical="center"/>
    </xf>
    <xf numFmtId="0" fontId="0" fillId="0" borderId="137" xfId="0" applyBorder="1" applyAlignment="1">
      <alignment horizontal="center"/>
    </xf>
    <xf numFmtId="0" fontId="7" fillId="3" borderId="0" xfId="0" applyFont="1" applyFill="1" applyBorder="1" applyAlignment="1">
      <alignment horizontal="center"/>
    </xf>
    <xf numFmtId="0" fontId="5" fillId="5" borderId="4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7" fillId="7" borderId="0" xfId="0" applyFont="1" applyFill="1" applyBorder="1" applyAlignment="1">
      <alignment horizontal="center"/>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5" fillId="5" borderId="7" xfId="0" applyFont="1" applyFill="1" applyBorder="1" applyAlignment="1">
      <alignment horizontal="left" vertical="center" wrapText="1"/>
    </xf>
    <xf numFmtId="0" fontId="5" fillId="5" borderId="0" xfId="0" applyFont="1" applyFill="1" applyBorder="1" applyAlignment="1">
      <alignment horizontal="center"/>
    </xf>
    <xf numFmtId="0" fontId="7" fillId="4" borderId="0" xfId="0" applyFont="1" applyFill="1" applyBorder="1" applyAlignment="1">
      <alignment horizontal="center"/>
    </xf>
    <xf numFmtId="0" fontId="5" fillId="5" borderId="0" xfId="0" applyFont="1" applyFill="1" applyBorder="1" applyAlignment="1">
      <alignment horizontal="left" vertical="top" wrapText="1"/>
    </xf>
    <xf numFmtId="0" fontId="4" fillId="2" borderId="2" xfId="6" applyFont="1" applyFill="1" applyBorder="1" applyAlignment="1">
      <alignment horizontal="left"/>
    </xf>
    <xf numFmtId="0" fontId="4" fillId="5" borderId="17" xfId="0" applyFont="1" applyFill="1" applyBorder="1" applyAlignment="1">
      <alignment horizontal="left" vertical="center"/>
    </xf>
    <xf numFmtId="0" fontId="4" fillId="5" borderId="4" xfId="0" applyFont="1" applyFill="1" applyBorder="1" applyAlignment="1">
      <alignment horizontal="left" vertical="center"/>
    </xf>
    <xf numFmtId="0" fontId="4" fillId="5" borderId="18" xfId="0" applyFont="1" applyFill="1" applyBorder="1" applyAlignment="1">
      <alignment horizontal="left" vertical="center"/>
    </xf>
    <xf numFmtId="49" fontId="6" fillId="3" borderId="62" xfId="1" applyNumberFormat="1" applyFont="1" applyFill="1" applyBorder="1" applyAlignment="1">
      <alignment horizontal="left" vertical="center"/>
    </xf>
    <xf numFmtId="49" fontId="6" fillId="3" borderId="64" xfId="1" applyNumberFormat="1" applyFont="1" applyFill="1" applyBorder="1" applyAlignment="1">
      <alignment horizontal="left" vertical="center"/>
    </xf>
    <xf numFmtId="49" fontId="6" fillId="3" borderId="63" xfId="1" applyNumberFormat="1" applyFont="1" applyFill="1" applyBorder="1" applyAlignment="1">
      <alignment horizontal="left" vertical="center"/>
    </xf>
    <xf numFmtId="164" fontId="7" fillId="2" borderId="0" xfId="1" applyNumberFormat="1" applyFont="1" applyFill="1" applyAlignment="1">
      <alignment horizontal="center" vertical="center" wrapText="1"/>
    </xf>
    <xf numFmtId="164" fontId="7" fillId="2" borderId="0" xfId="1" applyNumberFormat="1" applyFont="1" applyFill="1" applyAlignment="1">
      <alignment horizontal="center" vertical="center"/>
    </xf>
    <xf numFmtId="164" fontId="19" fillId="5" borderId="70" xfId="1" applyNumberFormat="1" applyFont="1" applyFill="1" applyBorder="1" applyAlignment="1">
      <alignment horizontal="center" vertical="center" wrapText="1"/>
    </xf>
    <xf numFmtId="164" fontId="19" fillId="5" borderId="72" xfId="1" applyNumberFormat="1" applyFont="1" applyFill="1" applyBorder="1" applyAlignment="1">
      <alignment horizontal="center" vertical="center" wrapText="1"/>
    </xf>
    <xf numFmtId="0" fontId="19" fillId="5" borderId="65" xfId="0" applyFont="1" applyFill="1" applyBorder="1" applyAlignment="1">
      <alignment horizontal="center" vertical="center" wrapText="1"/>
    </xf>
    <xf numFmtId="0" fontId="19" fillId="5" borderId="66" xfId="0" applyFont="1" applyFill="1" applyBorder="1" applyAlignment="1">
      <alignment horizontal="center" vertical="center" wrapText="1"/>
    </xf>
    <xf numFmtId="0" fontId="19" fillId="5" borderId="67" xfId="0" applyFont="1" applyFill="1" applyBorder="1" applyAlignment="1">
      <alignment horizontal="center" vertical="center" wrapText="1"/>
    </xf>
    <xf numFmtId="0" fontId="19" fillId="5" borderId="70" xfId="0" applyFont="1" applyFill="1" applyBorder="1" applyAlignment="1">
      <alignment horizontal="center" vertical="center" wrapText="1"/>
    </xf>
    <xf numFmtId="0" fontId="19" fillId="5" borderId="71" xfId="0" applyFont="1" applyFill="1" applyBorder="1" applyAlignment="1">
      <alignment horizontal="center" vertical="center" wrapText="1"/>
    </xf>
    <xf numFmtId="0" fontId="19" fillId="5" borderId="72" xfId="0" applyFont="1" applyFill="1" applyBorder="1" applyAlignment="1">
      <alignment horizontal="center" vertical="center" wrapText="1"/>
    </xf>
    <xf numFmtId="0" fontId="20" fillId="5" borderId="62" xfId="0" applyFont="1" applyFill="1" applyBorder="1" applyAlignment="1">
      <alignment horizontal="center" vertical="center"/>
    </xf>
    <xf numFmtId="0" fontId="20" fillId="5" borderId="63" xfId="0" applyFont="1" applyFill="1" applyBorder="1" applyAlignment="1">
      <alignment horizontal="center" vertical="center"/>
    </xf>
    <xf numFmtId="164" fontId="19" fillId="5" borderId="65" xfId="1" applyNumberFormat="1" applyFont="1" applyFill="1" applyBorder="1" applyAlignment="1">
      <alignment horizontal="center" wrapText="1"/>
    </xf>
    <xf numFmtId="164" fontId="19" fillId="5" borderId="66" xfId="1" applyNumberFormat="1" applyFont="1" applyFill="1" applyBorder="1" applyAlignment="1">
      <alignment horizontal="center" wrapText="1"/>
    </xf>
    <xf numFmtId="164" fontId="19" fillId="5" borderId="67" xfId="1" applyNumberFormat="1" applyFont="1" applyFill="1" applyBorder="1" applyAlignment="1">
      <alignment horizontal="center" wrapText="1"/>
    </xf>
    <xf numFmtId="164" fontId="20" fillId="5" borderId="70" xfId="1" applyNumberFormat="1" applyFont="1" applyFill="1" applyBorder="1" applyAlignment="1">
      <alignment horizontal="center" vertical="center" wrapText="1"/>
    </xf>
    <xf numFmtId="164" fontId="20" fillId="5" borderId="71" xfId="1" applyNumberFormat="1" applyFont="1" applyFill="1" applyBorder="1" applyAlignment="1">
      <alignment horizontal="center" vertical="center" wrapText="1"/>
    </xf>
    <xf numFmtId="164" fontId="20" fillId="5" borderId="72" xfId="1" applyNumberFormat="1" applyFont="1" applyFill="1" applyBorder="1" applyAlignment="1">
      <alignment horizontal="center" vertical="center" wrapText="1"/>
    </xf>
    <xf numFmtId="49" fontId="6" fillId="6" borderId="61" xfId="1" applyNumberFormat="1" applyFont="1" applyFill="1" applyBorder="1" applyAlignment="1">
      <alignment horizontal="center" vertical="center" wrapText="1"/>
    </xf>
    <xf numFmtId="164" fontId="19" fillId="5" borderId="65" xfId="1" applyNumberFormat="1" applyFont="1" applyFill="1" applyBorder="1" applyAlignment="1">
      <alignment horizontal="center" vertical="center" wrapText="1"/>
    </xf>
    <xf numFmtId="164" fontId="19" fillId="5" borderId="66" xfId="1" applyNumberFormat="1" applyFont="1" applyFill="1" applyBorder="1" applyAlignment="1">
      <alignment horizontal="center" vertical="center" wrapText="1"/>
    </xf>
    <xf numFmtId="164" fontId="19" fillId="5" borderId="67" xfId="1" applyNumberFormat="1" applyFont="1" applyFill="1" applyBorder="1" applyAlignment="1">
      <alignment horizontal="center" vertical="center" wrapText="1"/>
    </xf>
    <xf numFmtId="164" fontId="19" fillId="5" borderId="68" xfId="1" applyNumberFormat="1" applyFont="1" applyFill="1" applyBorder="1" applyAlignment="1">
      <alignment horizontal="center" vertical="center" wrapText="1"/>
    </xf>
    <xf numFmtId="164" fontId="19" fillId="5" borderId="0" xfId="1" applyNumberFormat="1" applyFont="1" applyFill="1" applyBorder="1" applyAlignment="1">
      <alignment horizontal="center" vertical="center" wrapText="1"/>
    </xf>
    <xf numFmtId="164" fontId="19" fillId="5" borderId="69" xfId="1" applyNumberFormat="1" applyFont="1" applyFill="1" applyBorder="1" applyAlignment="1">
      <alignment horizontal="center" vertical="center" wrapText="1"/>
    </xf>
    <xf numFmtId="164" fontId="19" fillId="5" borderId="71" xfId="1" applyNumberFormat="1" applyFont="1" applyFill="1" applyBorder="1" applyAlignment="1">
      <alignment horizontal="center" vertical="center" wrapText="1"/>
    </xf>
    <xf numFmtId="164" fontId="19" fillId="5" borderId="62" xfId="1" applyNumberFormat="1" applyFont="1" applyFill="1" applyBorder="1" applyAlignment="1">
      <alignment horizontal="left" vertical="center" wrapText="1" indent="1"/>
    </xf>
    <xf numFmtId="164" fontId="19" fillId="5" borderId="64" xfId="1" applyNumberFormat="1" applyFont="1" applyFill="1" applyBorder="1" applyAlignment="1">
      <alignment horizontal="left" vertical="center" wrapText="1" indent="1"/>
    </xf>
    <xf numFmtId="164" fontId="19" fillId="5" borderId="63" xfId="1" applyNumberFormat="1" applyFont="1" applyFill="1" applyBorder="1" applyAlignment="1">
      <alignment horizontal="left" vertical="center" wrapText="1" indent="1"/>
    </xf>
    <xf numFmtId="164" fontId="6" fillId="3" borderId="14" xfId="1" applyNumberFormat="1" applyFont="1" applyFill="1" applyBorder="1" applyAlignment="1">
      <alignment horizontal="center" vertical="center" wrapText="1"/>
    </xf>
    <xf numFmtId="164" fontId="6" fillId="3" borderId="9" xfId="1" applyNumberFormat="1" applyFont="1" applyFill="1" applyBorder="1" applyAlignment="1">
      <alignment horizontal="center" vertical="center" wrapText="1"/>
    </xf>
    <xf numFmtId="164" fontId="6" fillId="3" borderId="102" xfId="1" applyNumberFormat="1" applyFont="1" applyFill="1" applyBorder="1" applyAlignment="1">
      <alignment horizontal="center" vertical="center" wrapText="1"/>
    </xf>
    <xf numFmtId="9" fontId="2" fillId="2" borderId="55" xfId="0" applyNumberFormat="1" applyFont="1" applyFill="1" applyBorder="1" applyAlignment="1">
      <alignment horizontal="center" vertical="center"/>
    </xf>
    <xf numFmtId="9" fontId="2" fillId="2" borderId="77" xfId="0" applyNumberFormat="1" applyFont="1" applyFill="1" applyBorder="1" applyAlignment="1">
      <alignment horizontal="center" vertical="center"/>
    </xf>
    <xf numFmtId="9" fontId="11" fillId="2" borderId="55" xfId="0" applyNumberFormat="1" applyFont="1" applyFill="1" applyBorder="1" applyAlignment="1">
      <alignment horizontal="center" vertical="center" wrapText="1"/>
    </xf>
    <xf numFmtId="164" fontId="6" fillId="3" borderId="84" xfId="1" applyNumberFormat="1" applyFont="1" applyFill="1" applyBorder="1" applyAlignment="1">
      <alignment horizontal="center" vertical="center" wrapText="1"/>
    </xf>
    <xf numFmtId="164" fontId="6" fillId="3" borderId="103" xfId="1" applyNumberFormat="1" applyFont="1" applyFill="1" applyBorder="1" applyAlignment="1">
      <alignment horizontal="center" vertical="center" wrapText="1"/>
    </xf>
    <xf numFmtId="164" fontId="6" fillId="3" borderId="32" xfId="1" applyNumberFormat="1" applyFont="1" applyFill="1" applyBorder="1" applyAlignment="1">
      <alignment horizontal="center" vertical="center" wrapText="1"/>
    </xf>
    <xf numFmtId="164" fontId="6" fillId="3" borderId="0" xfId="1" applyNumberFormat="1" applyFont="1" applyFill="1" applyBorder="1" applyAlignment="1">
      <alignment horizontal="center" vertical="center" wrapText="1"/>
    </xf>
    <xf numFmtId="164" fontId="32" fillId="3" borderId="32" xfId="1" applyNumberFormat="1" applyFont="1" applyFill="1" applyBorder="1" applyAlignment="1">
      <alignment horizontal="center" vertical="center" wrapText="1"/>
    </xf>
    <xf numFmtId="164" fontId="32" fillId="3" borderId="0" xfId="1" applyNumberFormat="1" applyFont="1" applyFill="1" applyBorder="1" applyAlignment="1">
      <alignment horizontal="center" vertical="center" wrapText="1"/>
    </xf>
    <xf numFmtId="44" fontId="12" fillId="0" borderId="15" xfId="2" applyFont="1" applyFill="1" applyBorder="1" applyAlignment="1">
      <alignment horizontal="center" vertical="center"/>
    </xf>
    <xf numFmtId="44" fontId="12" fillId="0" borderId="48" xfId="2" applyFont="1" applyFill="1" applyBorder="1" applyAlignment="1">
      <alignment horizontal="center" vertical="center"/>
    </xf>
    <xf numFmtId="49" fontId="6" fillId="3" borderId="80" xfId="1" applyNumberFormat="1" applyFont="1" applyFill="1" applyBorder="1" applyAlignment="1">
      <alignment horizontal="left" vertical="center"/>
    </xf>
    <xf numFmtId="49" fontId="6" fillId="3" borderId="81" xfId="1" applyNumberFormat="1" applyFont="1" applyFill="1" applyBorder="1" applyAlignment="1">
      <alignment horizontal="left" vertical="center"/>
    </xf>
    <xf numFmtId="49" fontId="6" fillId="3" borderId="82" xfId="1" applyNumberFormat="1" applyFont="1" applyFill="1" applyBorder="1" applyAlignment="1">
      <alignment horizontal="left" vertical="center"/>
    </xf>
    <xf numFmtId="0" fontId="11" fillId="5" borderId="106" xfId="0" applyFont="1" applyFill="1" applyBorder="1" applyAlignment="1">
      <alignment horizontal="center" vertical="center"/>
    </xf>
    <xf numFmtId="0" fontId="11" fillId="5" borderId="107" xfId="0" applyFont="1" applyFill="1" applyBorder="1" applyAlignment="1">
      <alignment horizontal="center" vertical="center"/>
    </xf>
    <xf numFmtId="164" fontId="7" fillId="3" borderId="83" xfId="1" applyNumberFormat="1" applyFont="1" applyFill="1" applyBorder="1" applyAlignment="1">
      <alignment horizontal="center" vertical="center"/>
    </xf>
    <xf numFmtId="164" fontId="7" fillId="3" borderId="101" xfId="1" applyNumberFormat="1" applyFont="1" applyFill="1" applyBorder="1" applyAlignment="1">
      <alignment horizontal="center" vertical="center"/>
    </xf>
    <xf numFmtId="0" fontId="11" fillId="5" borderId="104" xfId="0" applyFont="1" applyFill="1" applyBorder="1" applyAlignment="1">
      <alignment horizontal="center" vertical="center"/>
    </xf>
    <xf numFmtId="9" fontId="2" fillId="0" borderId="77" xfId="0" applyNumberFormat="1" applyFont="1" applyFill="1" applyBorder="1" applyAlignment="1">
      <alignment horizontal="center" vertical="center"/>
    </xf>
    <xf numFmtId="9" fontId="2" fillId="0" borderId="78" xfId="0" applyNumberFormat="1" applyFont="1" applyFill="1" applyBorder="1" applyAlignment="1">
      <alignment horizontal="center" vertical="center"/>
    </xf>
    <xf numFmtId="9" fontId="2" fillId="0" borderId="79" xfId="0" applyNumberFormat="1" applyFont="1" applyFill="1" applyBorder="1" applyAlignment="1">
      <alignment horizontal="center" vertical="center"/>
    </xf>
    <xf numFmtId="0" fontId="28" fillId="12" borderId="133" xfId="0" applyFont="1" applyFill="1" applyBorder="1" applyAlignment="1">
      <alignment horizontal="left" vertical="center" wrapText="1"/>
    </xf>
    <xf numFmtId="0" fontId="28" fillId="12" borderId="134" xfId="0" applyFont="1" applyFill="1" applyBorder="1" applyAlignment="1">
      <alignment horizontal="left" vertical="center" wrapText="1"/>
    </xf>
    <xf numFmtId="0" fontId="28" fillId="12" borderId="128" xfId="0" applyFont="1" applyFill="1" applyBorder="1" applyAlignment="1">
      <alignment horizontal="left" vertical="center" wrapText="1"/>
    </xf>
    <xf numFmtId="0" fontId="28" fillId="12" borderId="133" xfId="0" applyFont="1" applyFill="1" applyBorder="1" applyAlignment="1">
      <alignment horizontal="center" vertical="center" wrapText="1"/>
    </xf>
    <xf numFmtId="0" fontId="28" fillId="12" borderId="134" xfId="0" applyFont="1" applyFill="1" applyBorder="1" applyAlignment="1">
      <alignment horizontal="center" vertical="center" wrapText="1"/>
    </xf>
    <xf numFmtId="0" fontId="28" fillId="12" borderId="128" xfId="0" applyFont="1" applyFill="1" applyBorder="1" applyAlignment="1">
      <alignment horizontal="center" vertical="center" wrapText="1"/>
    </xf>
    <xf numFmtId="0" fontId="21" fillId="12" borderId="123" xfId="0" applyFont="1" applyFill="1" applyBorder="1" applyAlignment="1">
      <alignment horizontal="left" vertical="center" wrapText="1"/>
    </xf>
    <xf numFmtId="0" fontId="21" fillId="12" borderId="126" xfId="0" applyFont="1" applyFill="1" applyBorder="1" applyAlignment="1">
      <alignment horizontal="left" vertical="center" wrapText="1"/>
    </xf>
    <xf numFmtId="0" fontId="21" fillId="12" borderId="124" xfId="0" applyFont="1" applyFill="1" applyBorder="1" applyAlignment="1">
      <alignment horizontal="center" vertical="center" wrapText="1"/>
    </xf>
    <xf numFmtId="0" fontId="21" fillId="12" borderId="128" xfId="0" applyFont="1" applyFill="1" applyBorder="1" applyAlignment="1">
      <alignment horizontal="center" vertical="center" wrapText="1"/>
    </xf>
    <xf numFmtId="0" fontId="21" fillId="12" borderId="125" xfId="0" applyFont="1" applyFill="1" applyBorder="1" applyAlignment="1">
      <alignment horizontal="center" vertical="center" wrapText="1"/>
    </xf>
    <xf numFmtId="0" fontId="21" fillId="12" borderId="129" xfId="0" applyFont="1" applyFill="1" applyBorder="1" applyAlignment="1">
      <alignment horizontal="center" vertical="center" wrapText="1"/>
    </xf>
    <xf numFmtId="0" fontId="0" fillId="0" borderId="133" xfId="0" applyBorder="1" applyAlignment="1">
      <alignment horizontal="left" vertical="center" wrapText="1"/>
    </xf>
    <xf numFmtId="0" fontId="0" fillId="0" borderId="134" xfId="0" applyBorder="1" applyAlignment="1">
      <alignment horizontal="left" vertical="center" wrapText="1"/>
    </xf>
    <xf numFmtId="0" fontId="0" fillId="0" borderId="128" xfId="0" applyBorder="1" applyAlignment="1">
      <alignment horizontal="left" vertical="center" wrapText="1"/>
    </xf>
    <xf numFmtId="0" fontId="0" fillId="0" borderId="133" xfId="0" applyBorder="1" applyAlignment="1">
      <alignment horizontal="center" vertical="center" wrapText="1"/>
    </xf>
    <xf numFmtId="0" fontId="0" fillId="0" borderId="134" xfId="0" applyBorder="1" applyAlignment="1">
      <alignment horizontal="center" vertical="center" wrapText="1"/>
    </xf>
    <xf numFmtId="0" fontId="0" fillId="0" borderId="128" xfId="0" applyBorder="1" applyAlignment="1">
      <alignment horizontal="center" vertical="center" wrapText="1"/>
    </xf>
    <xf numFmtId="0" fontId="0" fillId="14" borderId="133" xfId="0" applyFill="1" applyBorder="1" applyAlignment="1">
      <alignment horizontal="center" vertical="center" wrapText="1"/>
    </xf>
    <xf numFmtId="0" fontId="0" fillId="14" borderId="134" xfId="0" applyFill="1" applyBorder="1" applyAlignment="1">
      <alignment horizontal="center" vertical="center" wrapText="1"/>
    </xf>
    <xf numFmtId="0" fontId="0" fillId="14" borderId="128" xfId="0"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19" xfId="0" applyBorder="1" applyAlignment="1">
      <alignment horizontal="center"/>
    </xf>
    <xf numFmtId="0" fontId="0" fillId="0" borderId="1" xfId="0" applyBorder="1" applyAlignment="1">
      <alignment horizontal="left"/>
    </xf>
    <xf numFmtId="0" fontId="0" fillId="0" borderId="0" xfId="0" applyBorder="1" applyAlignment="1">
      <alignment horizontal="left"/>
    </xf>
    <xf numFmtId="0" fontId="0" fillId="0" borderId="116" xfId="0" applyBorder="1" applyAlignment="1">
      <alignment horizontal="center"/>
    </xf>
    <xf numFmtId="0" fontId="0" fillId="0" borderId="112" xfId="0" applyBorder="1" applyAlignment="1">
      <alignment horizontal="left" vertical="center" wrapText="1"/>
    </xf>
    <xf numFmtId="0" fontId="25" fillId="12" borderId="112" xfId="0" applyFont="1" applyFill="1" applyBorder="1" applyAlignment="1">
      <alignment horizontal="left" vertical="center" wrapText="1"/>
    </xf>
    <xf numFmtId="164" fontId="6" fillId="3" borderId="76" xfId="1" applyNumberFormat="1" applyFont="1" applyFill="1" applyBorder="1" applyAlignment="1">
      <alignment horizontal="left" vertical="center"/>
    </xf>
    <xf numFmtId="164" fontId="6" fillId="3" borderId="56" xfId="1" applyNumberFormat="1" applyFont="1" applyFill="1" applyBorder="1" applyAlignment="1">
      <alignment horizontal="left" vertical="center"/>
    </xf>
    <xf numFmtId="164" fontId="6" fillId="3" borderId="75" xfId="1" applyNumberFormat="1" applyFont="1" applyFill="1" applyBorder="1" applyAlignment="1">
      <alignment horizontal="left" vertical="center"/>
    </xf>
    <xf numFmtId="49" fontId="6" fillId="8" borderId="0" xfId="1" applyNumberFormat="1" applyFont="1" applyFill="1" applyBorder="1" applyAlignment="1">
      <alignment horizontal="left" vertical="center"/>
    </xf>
    <xf numFmtId="0" fontId="19" fillId="5" borderId="0" xfId="0" applyFont="1" applyFill="1" applyBorder="1" applyAlignment="1">
      <alignment horizontal="center" vertical="center"/>
    </xf>
    <xf numFmtId="9" fontId="19" fillId="5" borderId="75" xfId="0" applyNumberFormat="1" applyFont="1" applyFill="1" applyBorder="1" applyAlignment="1">
      <alignment horizontal="center" vertical="center" wrapText="1"/>
    </xf>
    <xf numFmtId="9" fontId="19" fillId="5" borderId="75" xfId="0" applyNumberFormat="1" applyFont="1" applyFill="1" applyBorder="1" applyAlignment="1">
      <alignment horizontal="center" vertical="center"/>
    </xf>
    <xf numFmtId="9" fontId="19" fillId="5" borderId="55" xfId="0" applyNumberFormat="1" applyFont="1" applyFill="1" applyBorder="1" applyAlignment="1">
      <alignment horizontal="center" vertical="center"/>
    </xf>
    <xf numFmtId="164" fontId="6" fillId="3" borderId="17" xfId="1" applyNumberFormat="1" applyFont="1" applyFill="1" applyBorder="1" applyAlignment="1">
      <alignment horizontal="center" vertical="center" wrapText="1"/>
    </xf>
    <xf numFmtId="164" fontId="6" fillId="3" borderId="18" xfId="1" applyNumberFormat="1" applyFont="1" applyFill="1" applyBorder="1" applyAlignment="1">
      <alignment horizontal="center" vertical="center" wrapText="1"/>
    </xf>
    <xf numFmtId="164" fontId="6" fillId="3" borderId="7" xfId="1" applyNumberFormat="1" applyFont="1" applyFill="1" applyBorder="1" applyAlignment="1">
      <alignment horizontal="center" vertical="center" wrapText="1"/>
    </xf>
    <xf numFmtId="43" fontId="5" fillId="5" borderId="17" xfId="1" applyFont="1" applyFill="1" applyBorder="1" applyAlignment="1">
      <alignment horizontal="left"/>
    </xf>
    <xf numFmtId="43" fontId="5" fillId="5" borderId="4" xfId="1" applyFont="1" applyFill="1" applyBorder="1" applyAlignment="1">
      <alignment horizontal="left"/>
    </xf>
    <xf numFmtId="43" fontId="5" fillId="5" borderId="18" xfId="1" applyFont="1" applyFill="1" applyBorder="1" applyAlignment="1">
      <alignment horizontal="left"/>
    </xf>
    <xf numFmtId="43" fontId="5" fillId="5" borderId="99" xfId="1" applyFont="1" applyFill="1" applyBorder="1" applyAlignment="1">
      <alignment horizontal="left"/>
    </xf>
    <xf numFmtId="43" fontId="5" fillId="5" borderId="100" xfId="1" applyFont="1" applyFill="1" applyBorder="1" applyAlignment="1">
      <alignment horizontal="left"/>
    </xf>
    <xf numFmtId="43" fontId="5" fillId="5" borderId="96" xfId="1" applyFont="1" applyFill="1" applyBorder="1" applyAlignment="1">
      <alignment horizontal="left"/>
    </xf>
    <xf numFmtId="49" fontId="6" fillId="8" borderId="51" xfId="1" applyNumberFormat="1" applyFont="1" applyFill="1" applyBorder="1" applyAlignment="1">
      <alignment horizontal="left" vertical="center"/>
    </xf>
    <xf numFmtId="43" fontId="5" fillId="5" borderId="59" xfId="1" applyFont="1" applyFill="1" applyBorder="1" applyAlignment="1">
      <alignment horizontal="left"/>
    </xf>
    <xf numFmtId="43" fontId="5" fillId="5" borderId="3" xfId="1" applyFont="1" applyFill="1" applyBorder="1" applyAlignment="1">
      <alignment horizontal="left"/>
    </xf>
    <xf numFmtId="43" fontId="5" fillId="5" borderId="60" xfId="1" applyFont="1" applyFill="1" applyBorder="1" applyAlignment="1">
      <alignment horizontal="left"/>
    </xf>
    <xf numFmtId="0" fontId="6" fillId="4" borderId="85" xfId="0" applyFont="1" applyFill="1" applyBorder="1" applyAlignment="1">
      <alignment horizontal="left" vertical="center" wrapText="1"/>
    </xf>
    <xf numFmtId="0" fontId="6" fillId="4" borderId="86" xfId="0" applyFont="1" applyFill="1" applyBorder="1" applyAlignment="1">
      <alignment horizontal="left" vertical="center" wrapText="1"/>
    </xf>
    <xf numFmtId="43" fontId="5" fillId="5" borderId="97" xfId="1" applyFont="1" applyFill="1" applyBorder="1" applyAlignment="1">
      <alignment horizontal="center"/>
    </xf>
    <xf numFmtId="43" fontId="5" fillId="5" borderId="98" xfId="1" applyFont="1" applyFill="1" applyBorder="1" applyAlignment="1">
      <alignment horizontal="center"/>
    </xf>
    <xf numFmtId="43" fontId="5" fillId="5" borderId="59" xfId="1" applyFont="1" applyFill="1" applyBorder="1" applyAlignment="1">
      <alignment horizontal="center"/>
    </xf>
    <xf numFmtId="43" fontId="5" fillId="5" borderId="60" xfId="1" applyFont="1" applyFill="1" applyBorder="1" applyAlignment="1">
      <alignment horizontal="center"/>
    </xf>
    <xf numFmtId="0" fontId="9" fillId="6" borderId="68"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7" borderId="68" xfId="0" applyFont="1" applyFill="1" applyBorder="1" applyAlignment="1">
      <alignment horizontal="left" vertical="center" wrapText="1"/>
    </xf>
    <xf numFmtId="0" fontId="9" fillId="7" borderId="0" xfId="0" applyFont="1" applyFill="1" applyBorder="1" applyAlignment="1">
      <alignment horizontal="left" vertical="center" wrapText="1"/>
    </xf>
    <xf numFmtId="164" fontId="5" fillId="5" borderId="0" xfId="1" applyNumberFormat="1" applyFont="1" applyFill="1" applyAlignment="1">
      <alignment horizontal="center" vertical="center" wrapText="1"/>
    </xf>
    <xf numFmtId="164" fontId="5" fillId="5" borderId="42" xfId="1" applyNumberFormat="1" applyFont="1" applyFill="1" applyBorder="1" applyAlignment="1">
      <alignment horizontal="center" vertical="center" wrapText="1"/>
    </xf>
    <xf numFmtId="164" fontId="5" fillId="5" borderId="5" xfId="1" applyNumberFormat="1" applyFont="1" applyFill="1" applyBorder="1" applyAlignment="1">
      <alignment horizontal="center"/>
    </xf>
    <xf numFmtId="164" fontId="5" fillId="5" borderId="0" xfId="1" applyNumberFormat="1" applyFont="1" applyFill="1" applyBorder="1" applyAlignment="1">
      <alignment horizontal="center"/>
    </xf>
    <xf numFmtId="164" fontId="5" fillId="5" borderId="3" xfId="1" applyNumberFormat="1" applyFont="1" applyFill="1" applyBorder="1" applyAlignment="1">
      <alignment horizontal="center"/>
    </xf>
    <xf numFmtId="0" fontId="5" fillId="5" borderId="6" xfId="0" applyFont="1" applyFill="1" applyBorder="1" applyAlignment="1">
      <alignment horizontal="center" vertical="top"/>
    </xf>
    <xf numFmtId="9" fontId="5" fillId="5" borderId="6" xfId="0" applyNumberFormat="1" applyFont="1" applyFill="1" applyBorder="1" applyAlignment="1">
      <alignment horizontal="center" vertical="top" wrapText="1"/>
    </xf>
    <xf numFmtId="9" fontId="5" fillId="5" borderId="6" xfId="0" applyNumberFormat="1" applyFont="1" applyFill="1" applyBorder="1" applyAlignment="1">
      <alignment horizontal="center" vertical="top"/>
    </xf>
    <xf numFmtId="49" fontId="6" fillId="8" borderId="0" xfId="1" applyNumberFormat="1" applyFont="1" applyFill="1" applyBorder="1" applyAlignment="1">
      <alignment horizontal="center" vertical="center"/>
    </xf>
    <xf numFmtId="164" fontId="5" fillId="5" borderId="0" xfId="1" applyNumberFormat="1" applyFont="1" applyFill="1" applyAlignment="1">
      <alignment horizontal="left" vertical="center" wrapText="1"/>
    </xf>
    <xf numFmtId="164" fontId="9" fillId="5" borderId="43" xfId="1" applyNumberFormat="1" applyFont="1" applyFill="1" applyBorder="1" applyAlignment="1">
      <alignment horizontal="left" vertical="center"/>
    </xf>
    <xf numFmtId="164" fontId="9" fillId="5" borderId="0" xfId="1" applyNumberFormat="1" applyFont="1" applyFill="1" applyBorder="1" applyAlignment="1">
      <alignment horizontal="left" vertical="center"/>
    </xf>
    <xf numFmtId="164" fontId="9" fillId="5" borderId="42" xfId="1" applyNumberFormat="1" applyFont="1" applyFill="1" applyBorder="1" applyAlignment="1">
      <alignment horizontal="left" vertical="center"/>
    </xf>
    <xf numFmtId="164" fontId="5" fillId="5" borderId="5" xfId="1" applyNumberFormat="1" applyFont="1" applyFill="1" applyBorder="1" applyAlignment="1">
      <alignment horizontal="left" vertical="center"/>
    </xf>
    <xf numFmtId="164" fontId="5" fillId="5" borderId="0" xfId="1" applyNumberFormat="1" applyFont="1" applyFill="1" applyAlignment="1">
      <alignment horizontal="left" vertical="center"/>
    </xf>
    <xf numFmtId="164" fontId="5" fillId="5" borderId="3" xfId="1" applyNumberFormat="1" applyFont="1" applyFill="1" applyBorder="1" applyAlignment="1">
      <alignment horizontal="left" vertical="center"/>
    </xf>
    <xf numFmtId="164" fontId="5" fillId="5" borderId="5" xfId="1" applyNumberFormat="1" applyFont="1" applyFill="1" applyBorder="1" applyAlignment="1">
      <alignment horizontal="left" vertical="center" wrapText="1"/>
    </xf>
    <xf numFmtId="164" fontId="5" fillId="5" borderId="3" xfId="1" applyNumberFormat="1" applyFont="1" applyFill="1" applyBorder="1" applyAlignment="1">
      <alignment horizontal="left" vertical="center" wrapText="1"/>
    </xf>
    <xf numFmtId="164" fontId="4" fillId="5" borderId="40" xfId="1" applyNumberFormat="1" applyFont="1" applyFill="1" applyBorder="1" applyAlignment="1">
      <alignment horizontal="right"/>
    </xf>
    <xf numFmtId="164" fontId="4" fillId="5" borderId="41" xfId="1" applyNumberFormat="1" applyFont="1" applyFill="1" applyBorder="1" applyAlignment="1">
      <alignment horizontal="right"/>
    </xf>
    <xf numFmtId="164" fontId="4" fillId="5" borderId="35" xfId="1" applyNumberFormat="1" applyFont="1" applyFill="1" applyBorder="1" applyAlignment="1">
      <alignment horizontal="right"/>
    </xf>
    <xf numFmtId="164" fontId="4" fillId="5" borderId="36" xfId="1" applyNumberFormat="1" applyFont="1" applyFill="1" applyBorder="1" applyAlignment="1">
      <alignment horizontal="right"/>
    </xf>
    <xf numFmtId="0" fontId="6" fillId="7" borderId="40" xfId="0" applyFont="1" applyFill="1" applyBorder="1" applyAlignment="1">
      <alignment horizontal="left"/>
    </xf>
    <xf numFmtId="164" fontId="9" fillId="5" borderId="17" xfId="1" applyNumberFormat="1" applyFont="1" applyFill="1" applyBorder="1" applyAlignment="1">
      <alignment horizontal="left" vertical="center"/>
    </xf>
    <xf numFmtId="164" fontId="9" fillId="5" borderId="4" xfId="1" applyNumberFormat="1" applyFont="1" applyFill="1" applyBorder="1" applyAlignment="1">
      <alignment horizontal="left" vertical="center"/>
    </xf>
    <xf numFmtId="164" fontId="9" fillId="5" borderId="18" xfId="1" applyNumberFormat="1" applyFont="1" applyFill="1" applyBorder="1" applyAlignment="1">
      <alignment horizontal="left" vertical="center"/>
    </xf>
    <xf numFmtId="164" fontId="9" fillId="3" borderId="25" xfId="1" applyNumberFormat="1" applyFont="1" applyFill="1" applyBorder="1" applyAlignment="1">
      <alignment horizontal="left" vertical="center"/>
    </xf>
    <xf numFmtId="164" fontId="9" fillId="3" borderId="26" xfId="1" applyNumberFormat="1" applyFont="1" applyFill="1" applyBorder="1" applyAlignment="1">
      <alignment horizontal="left" vertical="center"/>
    </xf>
    <xf numFmtId="164" fontId="9" fillId="3" borderId="27" xfId="1" applyNumberFormat="1" applyFont="1" applyFill="1" applyBorder="1" applyAlignment="1">
      <alignment horizontal="left" vertical="center"/>
    </xf>
  </cellXfs>
  <cellStyles count="7">
    <cellStyle name="AggregationLevel 0" xfId="5"/>
    <cellStyle name="Komma" xfId="1" builtinId="3"/>
    <cellStyle name="Normal" xfId="0" builtinId="0"/>
    <cellStyle name="Normal 2" xfId="4"/>
    <cellStyle name="Normal 4" xfId="6"/>
    <cellStyle name="Prosent" xfId="3" builtinId="5"/>
    <cellStyle name="Valuta" xfId="2" builtinId="4"/>
  </cellStyles>
  <dxfs count="340">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auto="1"/>
      </font>
      <fill>
        <patternFill>
          <bgColor rgb="FF976396"/>
        </patternFill>
      </fill>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F0E6D8"/>
      </font>
    </dxf>
    <dxf>
      <font>
        <color rgb="FF000070"/>
      </font>
      <border>
        <left style="thin">
          <color auto="1"/>
        </left>
        <right style="thin">
          <color auto="1"/>
        </right>
        <top style="thin">
          <color auto="1"/>
        </top>
        <bottom style="thin">
          <color auto="1"/>
        </bottom>
        <vertical/>
        <horizontal/>
      </border>
    </dxf>
    <dxf>
      <font>
        <color rgb="FF000070"/>
      </font>
      <border>
        <left style="thin">
          <color auto="1"/>
        </left>
        <right style="thin">
          <color auto="1"/>
        </right>
        <top style="thin">
          <color auto="1"/>
        </top>
        <bottom style="thin">
          <color auto="1"/>
        </bottom>
        <vertical/>
        <horizontal/>
      </border>
    </dxf>
    <dxf>
      <font>
        <color rgb="FF000070"/>
      </font>
      <border>
        <left style="thin">
          <color auto="1"/>
        </left>
        <right style="thin">
          <color auto="1"/>
        </right>
        <top style="thin">
          <color auto="1"/>
        </top>
        <bottom style="thin">
          <color auto="1"/>
        </bottom>
        <vertical/>
        <horizontal/>
      </border>
    </dxf>
    <dxf>
      <font>
        <color rgb="FF00007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F0E6D8"/>
      </font>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ill>
        <patternFill>
          <bgColor theme="0"/>
        </patternFill>
      </fill>
    </dxf>
    <dxf>
      <font>
        <u/>
        <color rgb="FF976396"/>
      </font>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bottom style="thin">
          <color rgb="FF000070"/>
        </bottom>
        <vertical/>
        <horizontal/>
      </border>
    </dxf>
    <dxf>
      <font>
        <color rgb="FF000070"/>
      </font>
      <border>
        <bottom style="thin">
          <color rgb="FF000070"/>
        </bottom>
        <vertical/>
        <horizontal/>
      </border>
    </dxf>
    <dxf>
      <font>
        <color rgb="FF000070"/>
      </font>
      <border>
        <top style="thin">
          <color rgb="FF000070"/>
        </top>
        <bottom style="thin">
          <color rgb="FF000070"/>
        </bottom>
        <vertical/>
        <horizontal/>
      </border>
    </dxf>
    <dxf>
      <font>
        <color rgb="FF000070"/>
      </font>
      <border>
        <bottom style="thin">
          <color rgb="FF000070"/>
        </bottom>
        <vertical/>
        <horizontal/>
      </border>
    </dxf>
    <dxf>
      <font>
        <color rgb="FF000070"/>
      </font>
      <border>
        <bottom style="thin">
          <color rgb="FF000070"/>
        </bottom>
        <vertical/>
        <horizontal/>
      </border>
    </dxf>
    <dxf>
      <font>
        <color rgb="FF000070"/>
      </font>
      <border>
        <top style="thin">
          <color rgb="FF000070"/>
        </top>
        <bottom style="thin">
          <color rgb="FF000070"/>
        </bottom>
        <vertical/>
        <horizontal/>
      </border>
    </dxf>
    <dxf>
      <font>
        <color rgb="FF000070"/>
      </font>
      <border>
        <bottom style="thin">
          <color rgb="FF000070"/>
        </bottom>
        <vertical/>
        <horizontal/>
      </border>
    </dxf>
    <dxf>
      <font>
        <color rgb="FF000070"/>
      </font>
      <border>
        <top style="thin">
          <color rgb="FF000070"/>
        </top>
        <bottom style="thin">
          <color rgb="FF000070"/>
        </bottom>
        <vertical/>
        <horizontal/>
      </border>
    </dxf>
    <dxf>
      <font>
        <color rgb="FFF0E6D8"/>
      </font>
    </dxf>
    <dxf>
      <font>
        <color rgb="FF000070"/>
      </font>
      <border>
        <bottom style="thin">
          <color rgb="FF000070"/>
        </bottom>
        <vertical/>
        <horizontal/>
      </border>
    </dxf>
    <dxf>
      <fill>
        <patternFill>
          <bgColor theme="0"/>
        </patternFill>
      </fill>
    </dxf>
    <dxf>
      <fill>
        <patternFill>
          <bgColor theme="0"/>
        </patternFill>
      </fill>
    </dxf>
    <dxf>
      <border>
        <top style="thin">
          <color rgb="FF000070"/>
        </top>
        <vertical/>
        <horizontal/>
      </border>
    </dxf>
    <dxf>
      <border>
        <top style="thin">
          <color rgb="FF000070"/>
        </top>
        <vertical/>
        <horizontal/>
      </border>
    </dxf>
    <dxf>
      <border>
        <top style="thin">
          <color rgb="FF000070"/>
        </top>
        <vertical/>
        <horizontal/>
      </border>
    </dxf>
    <dxf>
      <border>
        <top style="thin">
          <color rgb="FF000070"/>
        </top>
        <vertical/>
        <horizontal/>
      </border>
    </dxf>
    <dxf>
      <font>
        <u/>
        <color rgb="FF976396"/>
      </font>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u/>
        <color rgb="FF976396"/>
      </font>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F0E6D8"/>
      </font>
    </dxf>
    <dxf>
      <font>
        <u/>
        <color rgb="FF976396"/>
      </font>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u/>
        <color rgb="FF976396"/>
      </font>
    </dxf>
    <dxf>
      <font>
        <b val="0"/>
        <i val="0"/>
        <strike val="0"/>
        <u/>
        <color rgb="FF976396"/>
      </font>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bottom style="thin">
          <color rgb="FF000070"/>
        </bottom>
        <vertical/>
        <horizontal/>
      </border>
    </dxf>
    <dxf>
      <font>
        <color rgb="FF000070"/>
      </font>
      <border>
        <bottom style="thin">
          <color rgb="FF000070"/>
        </bottom>
        <vertical/>
        <horizontal/>
      </border>
    </dxf>
    <dxf>
      <font>
        <color rgb="FF000070"/>
      </font>
      <border>
        <bottom style="thin">
          <color rgb="FF000070"/>
        </bottom>
        <vertical/>
        <horizontal/>
      </border>
    </dxf>
    <dxf>
      <font>
        <color rgb="FF000070"/>
      </font>
      <border>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top style="thin">
          <color rgb="FF000070"/>
        </top>
        <bottom style="thin">
          <color rgb="FF000070"/>
        </bottom>
        <vertical/>
        <horizontal/>
      </border>
    </dxf>
    <dxf>
      <font>
        <color rgb="FF000070"/>
      </font>
      <border>
        <left style="thin">
          <color rgb="FF000070"/>
        </left>
        <right style="thin">
          <color rgb="FF000070"/>
        </right>
        <top style="thin">
          <color rgb="FF000070"/>
        </top>
        <bottom style="thin">
          <color rgb="FF000070"/>
        </bottom>
        <vertical/>
        <horizontal/>
      </border>
    </dxf>
    <dxf>
      <font>
        <color rgb="FF000070"/>
      </font>
      <border>
        <top style="thin">
          <color rgb="FF000070"/>
        </top>
        <bottom style="thin">
          <color rgb="FF000070"/>
        </bottom>
      </border>
    </dxf>
    <dxf>
      <font>
        <color rgb="FF000070"/>
      </font>
      <border>
        <top style="thin">
          <color rgb="FF000070"/>
        </top>
        <bottom style="thin">
          <color rgb="FF000070"/>
        </bottom>
        <vertical/>
        <horizontal/>
      </border>
    </dxf>
    <dxf>
      <fill>
        <patternFill>
          <bgColor theme="0"/>
        </patternFill>
      </fill>
    </dxf>
    <dxf>
      <font>
        <color rgb="FFFFFF00"/>
      </font>
      <fill>
        <patternFill>
          <bgColor rgb="FF7030A0"/>
        </patternFill>
      </fill>
    </dxf>
    <dxf>
      <fill>
        <patternFill>
          <bgColor theme="0"/>
        </patternFill>
      </fill>
    </dxf>
    <dxf>
      <fill>
        <patternFill>
          <bgColor theme="0"/>
        </patternFill>
      </fill>
    </dxf>
  </dxfs>
  <tableStyles count="0" defaultTableStyle="TableStyleMedium2" defaultPivotStyle="PivotStyleLight16"/>
  <colors>
    <mruColors>
      <color rgb="FF000066"/>
      <color rgb="FFF0E6D8"/>
      <color rgb="FF00CCFF"/>
      <color rgb="FF1C75DA"/>
      <color rgb="FFEDC5D3"/>
      <color rgb="FF976396"/>
      <color rgb="FFC64673"/>
      <color rgb="FFF3D9E2"/>
      <color rgb="FFDF99B2"/>
      <color rgb="FFC6D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8.3072751732668121E-2"/>
          <c:y val="0.17161117986670929"/>
          <c:w val="0.8997157620170958"/>
          <c:h val="0.52023606587956184"/>
        </c:manualLayout>
      </c:layout>
      <c:barChart>
        <c:barDir val="col"/>
        <c:grouping val="clustered"/>
        <c:varyColors val="0"/>
        <c:ser>
          <c:idx val="0"/>
          <c:order val="0"/>
          <c:tx>
            <c:strRef>
              <c:f>'5. Tildeling'!$J$40</c:f>
              <c:strCache>
                <c:ptCount val="1"/>
                <c:pt idx="0">
                  <c:v>Poeng for pris</c:v>
                </c:pt>
              </c:strCache>
            </c:strRef>
          </c:tx>
          <c:spPr>
            <a:solidFill>
              <a:srgbClr val="00CCFF"/>
            </a:solidFill>
            <a:ln>
              <a:noFill/>
            </a:ln>
            <a:effectLst/>
          </c:spPr>
          <c:invertIfNegative val="0"/>
          <c:cat>
            <c:strRef>
              <c:f>'5. Tildeling'!$G$41:$G$55</c:f>
              <c:strCache>
                <c:ptCount val="15"/>
                <c:pt idx="0">
                  <c:v> tom </c:v>
                </c:pt>
                <c:pt idx="1">
                  <c:v> tom </c:v>
                </c:pt>
                <c:pt idx="2">
                  <c:v> tom </c:v>
                </c:pt>
                <c:pt idx="3">
                  <c:v> tom </c:v>
                </c:pt>
                <c:pt idx="4">
                  <c:v> tom </c:v>
                </c:pt>
                <c:pt idx="5">
                  <c:v> tom </c:v>
                </c:pt>
                <c:pt idx="6">
                  <c:v> tom </c:v>
                </c:pt>
                <c:pt idx="7">
                  <c:v> tom </c:v>
                </c:pt>
                <c:pt idx="8">
                  <c:v> tom </c:v>
                </c:pt>
                <c:pt idx="9">
                  <c:v> tom </c:v>
                </c:pt>
                <c:pt idx="10">
                  <c:v> tom </c:v>
                </c:pt>
                <c:pt idx="11">
                  <c:v> tom </c:v>
                </c:pt>
                <c:pt idx="12">
                  <c:v> tom </c:v>
                </c:pt>
                <c:pt idx="13">
                  <c:v> tom </c:v>
                </c:pt>
                <c:pt idx="14">
                  <c:v> tom </c:v>
                </c:pt>
              </c:strCache>
            </c:strRef>
          </c:cat>
          <c:val>
            <c:numRef>
              <c:f>'5. Tildeling'!$J$41:$J$55</c:f>
              <c:numCache>
                <c:formatCode>_(* #,##0.00_);_(* \(#,##0.00\);_(*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1F14-49A0-8ACB-E3D3F213175E}"/>
            </c:ext>
          </c:extLst>
        </c:ser>
        <c:dLbls>
          <c:showLegendKey val="0"/>
          <c:showVal val="0"/>
          <c:showCatName val="0"/>
          <c:showSerName val="0"/>
          <c:showPercent val="0"/>
          <c:showBubbleSize val="0"/>
        </c:dLbls>
        <c:gapWidth val="150"/>
        <c:axId val="426356176"/>
        <c:axId val="214747128"/>
      </c:barChart>
      <c:catAx>
        <c:axId val="42635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14747128"/>
        <c:crosses val="autoZero"/>
        <c:auto val="1"/>
        <c:lblAlgn val="ctr"/>
        <c:lblOffset val="100"/>
        <c:noMultiLvlLbl val="0"/>
      </c:catAx>
      <c:valAx>
        <c:axId val="21474712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26356176"/>
        <c:crosses val="autoZero"/>
        <c:crossBetween val="between"/>
      </c:valAx>
      <c:spPr>
        <a:solidFill>
          <a:srgbClr val="F0E6D8"/>
        </a:solidFill>
        <a:ln>
          <a:noFill/>
        </a:ln>
        <a:effectLst/>
      </c:spPr>
    </c:plotArea>
    <c:plotVisOnly val="1"/>
    <c:dispBlanksAs val="gap"/>
    <c:showDLblsOverMax val="0"/>
  </c:chart>
  <c:spPr>
    <a:solidFill>
      <a:srgbClr val="F0E6D8"/>
    </a:solidFill>
    <a:ln w="12700" cap="flat" cmpd="sng" algn="ctr">
      <a:solidFill>
        <a:srgbClr val="000066"/>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068707763339327E-2"/>
          <c:y val="4.8153947325387442E-2"/>
          <c:w val="0.94321067206081954"/>
          <c:h val="0.82279231746803039"/>
        </c:manualLayout>
      </c:layout>
      <c:barChart>
        <c:barDir val="col"/>
        <c:grouping val="stacked"/>
        <c:varyColors val="0"/>
        <c:ser>
          <c:idx val="0"/>
          <c:order val="0"/>
          <c:tx>
            <c:strRef>
              <c:f>'5. Tildeling'!$K$4</c:f>
              <c:strCache>
                <c:ptCount val="1"/>
                <c:pt idx="0">
                  <c:v>Vekta poeng for pris</c:v>
                </c:pt>
              </c:strCache>
            </c:strRef>
          </c:tx>
          <c:spPr>
            <a:solidFill>
              <a:srgbClr val="00CCFF"/>
            </a:solidFill>
            <a:ln>
              <a:noFill/>
            </a:ln>
            <a:effectLst/>
          </c:spPr>
          <c:invertIfNegative val="0"/>
          <c:cat>
            <c:strRef>
              <c:f>'5. Tildeling'!$G$5:$G$19</c:f>
              <c:strCache>
                <c:ptCount val="15"/>
                <c:pt idx="0">
                  <c:v> tom </c:v>
                </c:pt>
                <c:pt idx="1">
                  <c:v> tom </c:v>
                </c:pt>
                <c:pt idx="2">
                  <c:v> tom </c:v>
                </c:pt>
                <c:pt idx="3">
                  <c:v> tom </c:v>
                </c:pt>
                <c:pt idx="4">
                  <c:v> tom </c:v>
                </c:pt>
                <c:pt idx="5">
                  <c:v> tom </c:v>
                </c:pt>
                <c:pt idx="6">
                  <c:v> tom </c:v>
                </c:pt>
                <c:pt idx="7">
                  <c:v> tom </c:v>
                </c:pt>
                <c:pt idx="8">
                  <c:v> tom </c:v>
                </c:pt>
                <c:pt idx="9">
                  <c:v> tom </c:v>
                </c:pt>
                <c:pt idx="10">
                  <c:v> tom </c:v>
                </c:pt>
                <c:pt idx="11">
                  <c:v> tom </c:v>
                </c:pt>
                <c:pt idx="12">
                  <c:v> tom </c:v>
                </c:pt>
                <c:pt idx="13">
                  <c:v> tom </c:v>
                </c:pt>
                <c:pt idx="14">
                  <c:v> tom </c:v>
                </c:pt>
              </c:strCache>
            </c:strRef>
          </c:cat>
          <c:val>
            <c:numRef>
              <c:f>'5. Tildeling'!$K$5:$K$19</c:f>
              <c:numCache>
                <c:formatCode>_(* #,##0.00_);_(* \(#,##0.00\);_(*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E4B1-4724-ACDD-872E40B3455E}"/>
            </c:ext>
          </c:extLst>
        </c:ser>
        <c:ser>
          <c:idx val="1"/>
          <c:order val="1"/>
          <c:tx>
            <c:strRef>
              <c:f>'5. Tildeling'!$Q$4</c:f>
              <c:strCache>
                <c:ptCount val="1"/>
                <c:pt idx="0">
                  <c:v>Total poengsum for kvalitet, 1 til 4</c:v>
                </c:pt>
              </c:strCache>
            </c:strRef>
          </c:tx>
          <c:spPr>
            <a:solidFill>
              <a:srgbClr val="976396"/>
            </a:solidFill>
            <a:ln>
              <a:noFill/>
            </a:ln>
            <a:effectLst/>
          </c:spPr>
          <c:invertIfNegative val="0"/>
          <c:dLbls>
            <c:dLbl>
              <c:idx val="0"/>
              <c:tx>
                <c:rich>
                  <a:bodyPr/>
                  <a:lstStyle/>
                  <a:p>
                    <a:fld id="{9C45CEF1-FE68-49E6-A41C-ACAD3F504C2A}" type="CELLRANGE">
                      <a:rPr lang="en-US"/>
                      <a:pPr/>
                      <a:t>[CELLEOMRÅDE]</a:t>
                    </a:fld>
                    <a:endParaRPr lang="nb-NO"/>
                  </a:p>
                </c:rich>
              </c:tx>
              <c:dLblPos val="in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C65-4323-989B-0CACA2AF18B0}"/>
                </c:ext>
                <c:ext xmlns:c15="http://schemas.microsoft.com/office/drawing/2012/chart" uri="{CE6537A1-D6FC-4f65-9D91-7224C49458BB}">
                  <c15:dlblFieldTable/>
                  <c15:showDataLabelsRange val="1"/>
                </c:ext>
              </c:extLst>
            </c:dLbl>
            <c:dLbl>
              <c:idx val="1"/>
              <c:tx>
                <c:rich>
                  <a:bodyPr/>
                  <a:lstStyle/>
                  <a:p>
                    <a:fld id="{77C30259-D7C0-4148-AF3F-1AE7338776C2}"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48176DEC-5695-497C-937D-2B6F3ABB6810}"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B51FD30D-D5B1-4FF6-AF89-5542318DE504}"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58CCB763-DFBC-4F75-BF31-12188DB575D0}"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3370CFA6-1F22-4C99-B3F4-0C2EF1029AF8}"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99BA3EE7-5A01-46A1-A57A-1632D4778136}"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C72739A2-BF3D-40F6-99FC-F8B570F1B9DA}"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95743B99-D5B1-49AE-AD64-A23B77140EAF}"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36460EA4-06FC-461C-A7C1-D9473A15ECE8}"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0"/>
              <c:tx>
                <c:rich>
                  <a:bodyPr/>
                  <a:lstStyle/>
                  <a:p>
                    <a:fld id="{FB38A153-B3F6-418C-8EFB-2489BC1B6CF7}"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1"/>
              <c:tx>
                <c:rich>
                  <a:bodyPr/>
                  <a:lstStyle/>
                  <a:p>
                    <a:fld id="{6E429BF3-4CCA-4D39-8254-4868588D7A6E}"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2"/>
              <c:tx>
                <c:rich>
                  <a:bodyPr/>
                  <a:lstStyle/>
                  <a:p>
                    <a:fld id="{01DAB417-8635-482B-961B-80000579D43C}"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3"/>
              <c:tx>
                <c:rich>
                  <a:bodyPr/>
                  <a:lstStyle/>
                  <a:p>
                    <a:fld id="{804EB6FF-713E-42F2-8BFD-77A19F216CF1}"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4"/>
              <c:tx>
                <c:rich>
                  <a:bodyPr/>
                  <a:lstStyle/>
                  <a:p>
                    <a:fld id="{CB8B6A7D-268D-4D41-BAA0-6C213C2FDA71}" type="CELLRANGE">
                      <a:rPr lang="nb-NO"/>
                      <a:pPr/>
                      <a:t>[CELLEOMRÅDE]</a:t>
                    </a:fld>
                    <a:endParaRPr lang="nb-NO"/>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inEnd"/>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'5. Tildeling'!$G$5:$G$19</c:f>
              <c:strCache>
                <c:ptCount val="15"/>
                <c:pt idx="0">
                  <c:v> tom </c:v>
                </c:pt>
                <c:pt idx="1">
                  <c:v> tom </c:v>
                </c:pt>
                <c:pt idx="2">
                  <c:v> tom </c:v>
                </c:pt>
                <c:pt idx="3">
                  <c:v> tom </c:v>
                </c:pt>
                <c:pt idx="4">
                  <c:v> tom </c:v>
                </c:pt>
                <c:pt idx="5">
                  <c:v> tom </c:v>
                </c:pt>
                <c:pt idx="6">
                  <c:v> tom </c:v>
                </c:pt>
                <c:pt idx="7">
                  <c:v> tom </c:v>
                </c:pt>
                <c:pt idx="8">
                  <c:v> tom </c:v>
                </c:pt>
                <c:pt idx="9">
                  <c:v> tom </c:v>
                </c:pt>
                <c:pt idx="10">
                  <c:v> tom </c:v>
                </c:pt>
                <c:pt idx="11">
                  <c:v> tom </c:v>
                </c:pt>
                <c:pt idx="12">
                  <c:v> tom </c:v>
                </c:pt>
                <c:pt idx="13">
                  <c:v> tom </c:v>
                </c:pt>
                <c:pt idx="14">
                  <c:v> tom </c:v>
                </c:pt>
              </c:strCache>
            </c:strRef>
          </c:cat>
          <c:val>
            <c:numRef>
              <c:f>'5. Tildeling'!$Q$5:$Q$19</c:f>
              <c:numCache>
                <c:formatCode>_(* #,##0.00_);_(* \(#,##0.00\);_(*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E4B1-4724-ACDD-872E40B3455E}"/>
            </c:ext>
            <c:ext xmlns:c15="http://schemas.microsoft.com/office/drawing/2012/chart" uri="{02D57815-91ED-43cb-92C2-25804820EDAC}">
              <c15:datalabelsRange>
                <c15:f>'5. Tildeling'!$H$5:$H$19</c15:f>
                <c15:dlblRangeCache>
                  <c:ptCount val="15"/>
                  <c:pt idx="0">
                    <c:v> tom </c:v>
                  </c:pt>
                  <c:pt idx="1">
                    <c:v> tom </c:v>
                  </c:pt>
                  <c:pt idx="2">
                    <c:v> tom </c:v>
                  </c:pt>
                  <c:pt idx="3">
                    <c:v> tom </c:v>
                  </c:pt>
                  <c:pt idx="4">
                    <c:v> tom </c:v>
                  </c:pt>
                  <c:pt idx="5">
                    <c:v> tom </c:v>
                  </c:pt>
                  <c:pt idx="6">
                    <c:v> tom </c:v>
                  </c:pt>
                  <c:pt idx="7">
                    <c:v> tom </c:v>
                  </c:pt>
                  <c:pt idx="8">
                    <c:v> tom </c:v>
                  </c:pt>
                  <c:pt idx="9">
                    <c:v> tom </c:v>
                  </c:pt>
                  <c:pt idx="10">
                    <c:v> tom </c:v>
                  </c:pt>
                  <c:pt idx="11">
                    <c:v> tom </c:v>
                  </c:pt>
                  <c:pt idx="12">
                    <c:v> tom </c:v>
                  </c:pt>
                  <c:pt idx="13">
                    <c:v> tom </c:v>
                  </c:pt>
                  <c:pt idx="14">
                    <c:v> tom </c:v>
                  </c:pt>
                </c15:dlblRangeCache>
              </c15:datalabelsRange>
            </c:ext>
          </c:extLst>
        </c:ser>
        <c:dLbls>
          <c:showLegendKey val="0"/>
          <c:showVal val="0"/>
          <c:showCatName val="0"/>
          <c:showSerName val="0"/>
          <c:showPercent val="0"/>
          <c:showBubbleSize val="0"/>
        </c:dLbls>
        <c:gapWidth val="150"/>
        <c:overlap val="100"/>
        <c:axId val="425617528"/>
        <c:axId val="425001624"/>
      </c:barChart>
      <c:catAx>
        <c:axId val="42561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25001624"/>
        <c:crosses val="autoZero"/>
        <c:auto val="1"/>
        <c:lblAlgn val="ctr"/>
        <c:lblOffset val="100"/>
        <c:noMultiLvlLbl val="0"/>
      </c:catAx>
      <c:valAx>
        <c:axId val="42500162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25617528"/>
        <c:crosses val="autoZero"/>
        <c:crossBetween val="between"/>
      </c:valAx>
      <c:spPr>
        <a:solidFill>
          <a:srgbClr val="F0E6D8"/>
        </a:solidFill>
        <a:ln>
          <a:noFill/>
        </a:ln>
        <a:effectLst/>
      </c:spPr>
    </c:plotArea>
    <c:legend>
      <c:legendPos val="r"/>
      <c:layout>
        <c:manualLayout>
          <c:xMode val="edge"/>
          <c:yMode val="edge"/>
          <c:x val="0.3483940120630768"/>
          <c:y val="0.93903241227699374"/>
          <c:w val="0.30071559085551286"/>
          <c:h val="5.5413678165209264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rgbClr val="F0E6D8"/>
    </a:solidFill>
    <a:ln w="12700" cap="flat" cmpd="sng" algn="ctr">
      <a:solidFill>
        <a:srgbClr val="000066"/>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'5. Tildeling'!$R$40</c:f>
              <c:strCache>
                <c:ptCount val="1"/>
                <c:pt idx="0">
                  <c:v>Poeng for kvalitet</c:v>
                </c:pt>
              </c:strCache>
            </c:strRef>
          </c:tx>
          <c:spPr>
            <a:solidFill>
              <a:srgbClr val="7030A0"/>
            </a:solidFill>
            <a:ln>
              <a:noFill/>
            </a:ln>
            <a:effectLst/>
          </c:spPr>
          <c:invertIfNegative val="0"/>
          <c:cat>
            <c:strRef>
              <c:f>'5. Tildeling'!$M$41:$O$55</c:f>
              <c:strCache>
                <c:ptCount val="15"/>
                <c:pt idx="0">
                  <c:v> tom </c:v>
                </c:pt>
                <c:pt idx="1">
                  <c:v> tom </c:v>
                </c:pt>
                <c:pt idx="2">
                  <c:v> tom </c:v>
                </c:pt>
                <c:pt idx="3">
                  <c:v> tom </c:v>
                </c:pt>
                <c:pt idx="4">
                  <c:v> tom </c:v>
                </c:pt>
                <c:pt idx="5">
                  <c:v> tom </c:v>
                </c:pt>
                <c:pt idx="6">
                  <c:v> tom </c:v>
                </c:pt>
                <c:pt idx="7">
                  <c:v> tom </c:v>
                </c:pt>
                <c:pt idx="8">
                  <c:v> tom </c:v>
                </c:pt>
                <c:pt idx="9">
                  <c:v> tom </c:v>
                </c:pt>
                <c:pt idx="10">
                  <c:v> tom </c:v>
                </c:pt>
                <c:pt idx="11">
                  <c:v> tom </c:v>
                </c:pt>
                <c:pt idx="12">
                  <c:v> tom </c:v>
                </c:pt>
                <c:pt idx="13">
                  <c:v> tom </c:v>
                </c:pt>
                <c:pt idx="14">
                  <c:v> tom </c:v>
                </c:pt>
              </c:strCache>
            </c:strRef>
          </c:cat>
          <c:val>
            <c:numRef>
              <c:f>'5. Tildeling'!$R$41:$R$55</c:f>
              <c:numCache>
                <c:formatCode>_(* #,##0.00_);_(* \(#,##0.00\);_(*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B451-4BD1-8E59-38FE587A6144}"/>
            </c:ext>
          </c:extLst>
        </c:ser>
        <c:dLbls>
          <c:showLegendKey val="0"/>
          <c:showVal val="0"/>
          <c:showCatName val="0"/>
          <c:showSerName val="0"/>
          <c:showPercent val="0"/>
          <c:showBubbleSize val="0"/>
        </c:dLbls>
        <c:gapWidth val="150"/>
        <c:axId val="427205984"/>
        <c:axId val="427206368"/>
      </c:barChart>
      <c:catAx>
        <c:axId val="42720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27206368"/>
        <c:crosses val="autoZero"/>
        <c:auto val="1"/>
        <c:lblAlgn val="ctr"/>
        <c:lblOffset val="100"/>
        <c:noMultiLvlLbl val="0"/>
      </c:catAx>
      <c:valAx>
        <c:axId val="42720636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27205984"/>
        <c:crosses val="autoZero"/>
        <c:crossBetween val="between"/>
      </c:valAx>
      <c:spPr>
        <a:solidFill>
          <a:srgbClr val="F0E6D8"/>
        </a:solidFill>
        <a:ln>
          <a:noFill/>
        </a:ln>
        <a:effectLst/>
      </c:spPr>
    </c:plotArea>
    <c:plotVisOnly val="1"/>
    <c:dispBlanksAs val="gap"/>
    <c:showDLblsOverMax val="0"/>
  </c:chart>
  <c:spPr>
    <a:solidFill>
      <a:srgbClr val="F0E6D8"/>
    </a:solidFill>
    <a:ln w="12700" cap="flat" cmpd="sng" algn="ctr">
      <a:solidFill>
        <a:srgbClr val="000066"/>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135589</xdr:colOff>
      <xdr:row>2</xdr:row>
      <xdr:rowOff>245745</xdr:rowOff>
    </xdr:to>
    <xdr:pic>
      <xdr:nvPicPr>
        <xdr:cNvPr id="3" name="Bilde 2" descr="C:\Users\aas.DOVRE\AppData\Local\Microsoft\Windows\Temporary Internet Files\Content.Outlook\8XYXILTQ\difi_logo.png">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0" y="200025"/>
          <a:ext cx="1764364" cy="62865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4</xdr:row>
      <xdr:rowOff>38101</xdr:rowOff>
    </xdr:from>
    <xdr:to>
      <xdr:col>3</xdr:col>
      <xdr:colOff>666750</xdr:colOff>
      <xdr:row>14</xdr:row>
      <xdr:rowOff>1</xdr:rowOff>
    </xdr:to>
    <xdr:sp macro="" textlink="">
      <xdr:nvSpPr>
        <xdr:cNvPr id="4" name="TekstSylinder 3">
          <a:extLst>
            <a:ext uri="{FF2B5EF4-FFF2-40B4-BE49-F238E27FC236}">
              <a16:creationId xmlns:a16="http://schemas.microsoft.com/office/drawing/2014/main" xmlns="" id="{00000000-0008-0000-0100-000004000000}"/>
            </a:ext>
          </a:extLst>
        </xdr:cNvPr>
        <xdr:cNvSpPr txBox="1"/>
      </xdr:nvSpPr>
      <xdr:spPr>
        <a:xfrm>
          <a:off x="190499" y="990601"/>
          <a:ext cx="3200401"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1: Skala</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Angi ønskt skala på tildeling ved å skrive inn nedre grense i celle Q6 og øvre grense i celle Q7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2: Evalueringsmodell</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Angi ønskt evalueringsmetode ved å sette X i celle: </a:t>
          </a:r>
        </a:p>
        <a:p>
          <a:pPr marL="360000" marR="0" lvl="1" indent="-171450" defTabSz="914400" rtl="0" eaLnBrk="1" fontAlgn="auto" latinLnBrk="0" hangingPunct="1">
            <a:lnSpc>
              <a:spcPct val="100000"/>
            </a:lnSpc>
            <a:spcBef>
              <a:spcPts val="0"/>
            </a:spcBef>
            <a:spcAft>
              <a:spcPts val="0"/>
            </a:spcAft>
            <a:buClrTx/>
            <a:buSzTx/>
            <a:buFont typeface="Wingdings" panose="05000000000000000000" pitchFamily="2" charset="2"/>
            <a:buChar char="§"/>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N13 for lineær metode</a:t>
          </a:r>
        </a:p>
        <a:p>
          <a:pPr marL="360000" marR="0" lvl="1" indent="-171450" defTabSz="914400" rtl="0" eaLnBrk="1" fontAlgn="auto" latinLnBrk="0" hangingPunct="1">
            <a:lnSpc>
              <a:spcPct val="100000"/>
            </a:lnSpc>
            <a:spcBef>
              <a:spcPts val="0"/>
            </a:spcBef>
            <a:spcAft>
              <a:spcPts val="0"/>
            </a:spcAft>
            <a:buClrTx/>
            <a:buSzTx/>
            <a:buFont typeface="Wingdings" panose="05000000000000000000" pitchFamily="2" charset="2"/>
            <a:buChar char="§"/>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N14 for forholdsmessig metode</a:t>
          </a:r>
        </a:p>
        <a:p>
          <a:pPr marL="360000" marR="0" lvl="1" indent="-171450" defTabSz="914400" rtl="0" eaLnBrk="1" fontAlgn="auto" latinLnBrk="0" hangingPunct="1">
            <a:lnSpc>
              <a:spcPct val="100000"/>
            </a:lnSpc>
            <a:spcBef>
              <a:spcPts val="0"/>
            </a:spcBef>
            <a:spcAft>
              <a:spcPts val="0"/>
            </a:spcAft>
            <a:buClrTx/>
            <a:buSzTx/>
            <a:buFont typeface="Wingdings" panose="05000000000000000000" pitchFamily="2" charset="2"/>
            <a:buChar char="§"/>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N15 for hybrid metode</a:t>
          </a:r>
        </a:p>
        <a:p>
          <a:pPr marL="360000" marR="0" lvl="1" indent="-171450"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1" indent="0"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Viss du vel hybrid metode, kan du oppgi nytt knekkpunkt i celle Q15 (standard er 1,0)</a:t>
          </a:r>
        </a:p>
        <a:p>
          <a:pPr rtl="0"/>
          <a:endParaRPr lang="nb-NO" sz="10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1</xdr:row>
      <xdr:rowOff>9525</xdr:rowOff>
    </xdr:from>
    <xdr:to>
      <xdr:col>2</xdr:col>
      <xdr:colOff>307039</xdr:colOff>
      <xdr:row>2</xdr:row>
      <xdr:rowOff>257175</xdr:rowOff>
    </xdr:to>
    <xdr:pic>
      <xdr:nvPicPr>
        <xdr:cNvPr id="7" name="Bilde 6" descr="C:\Users\aas.DOVRE\AppData\Local\Microsoft\Windows\Temporary Internet Files\Content.Outlook\8XYXILTQ\difi_logo.png">
          <a:extLst>
            <a:ext uri="{FF2B5EF4-FFF2-40B4-BE49-F238E27FC236}">
              <a16:creationId xmlns:a16="http://schemas.microsoft.com/office/drawing/2014/main" xmlns="" id="{00000000-0008-0000-01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0" y="200025"/>
          <a:ext cx="1764364" cy="62865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xdr:rowOff>
    </xdr:from>
    <xdr:to>
      <xdr:col>3</xdr:col>
      <xdr:colOff>1265704</xdr:colOff>
      <xdr:row>42</xdr:row>
      <xdr:rowOff>168089</xdr:rowOff>
    </xdr:to>
    <xdr:sp macro="" textlink="">
      <xdr:nvSpPr>
        <xdr:cNvPr id="7" name="TekstSylinder 6">
          <a:extLst>
            <a:ext uri="{FF2B5EF4-FFF2-40B4-BE49-F238E27FC236}">
              <a16:creationId xmlns:a16="http://schemas.microsoft.com/office/drawing/2014/main" xmlns="" id="{00000000-0008-0000-0200-000007000000}"/>
            </a:ext>
          </a:extLst>
        </xdr:cNvPr>
        <xdr:cNvSpPr txBox="1"/>
      </xdr:nvSpPr>
      <xdr:spPr>
        <a:xfrm>
          <a:off x="190500" y="952501"/>
          <a:ext cx="3798233" cy="8886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1:  Økonomisk tildelingskriterium</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inn om det er tildeling etter lågaste pris eller kostnad, i celle G8</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inn ei vekting for pris i celle H8</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inn dokumentasjonskravet i celle K8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2: Tildelingskriterium for kvalitet</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namn og beskriving av ønskte tildelingskriterium i </a:t>
          </a: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kolonne G</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Brukaren kan ta med inntil fire tildelingskriterium for kvalitet (K1, K2, K3 og K4).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3:</a:t>
          </a:r>
          <a:r>
            <a:rPr lang="nn-NO" sz="1000" b="0"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  </a:t>
          </a: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Vekt på tildelingskriterium</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Angi vekt i prosent for kvart tildelingskriterium i kolonne H</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nb-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4: Subkriterium og dokumentasjonskrav</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inn namn og beskriving av ønskte subkriterium for kvart tildelingskriterium i kolonne J, med tilhøyrande dokumentasjonskrav i kolonne K</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nb-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5: Vekting av subkriterium</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Angi vekttal for kvart subkriterium i kolonne L</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NB! </a:t>
          </a: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Det er ikkje eit krav i regelverket at ein må gi opp vekting på subkriterium før kunngjering. Ein kan derfor fylle inn vekttal i kolonne L etter kunngjering og før evaluering</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nb-NO" sz="1000" b="1" i="0" u="none" strike="noStrike" kern="0" cap="none" spc="0" normalizeH="0" baseline="0" noProof="0">
            <a:ln>
              <a:noFill/>
            </a:ln>
            <a:solidFill>
              <a:srgbClr val="1C75DA"/>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1C75DA"/>
              </a:solidFill>
              <a:effectLst/>
              <a:uLnTx/>
              <a:uFillTx/>
              <a:latin typeface="Arial" panose="020B0604020202020204" pitchFamily="34" charset="0"/>
              <a:ea typeface="+mn-ea"/>
              <a:cs typeface="Arial" panose="020B0604020202020204" pitchFamily="34" charset="0"/>
            </a:rPr>
            <a:t>REELL VEKTING</a:t>
          </a:r>
          <a:endParaRPr kumimoji="0" lang="nb-NO" sz="1000" b="0" i="0" u="none" strike="noStrike" kern="0" cap="none" spc="0" normalizeH="0" baseline="0" noProof="0">
            <a:ln>
              <a:noFill/>
            </a:ln>
            <a:solidFill>
              <a:srgbClr val="1C75DA"/>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Reell vekting viser kor mykje det enkelte subkriteriet tel i den totale vurderinga.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1C75DA"/>
              </a:solidFill>
              <a:effectLst/>
              <a:uLnTx/>
              <a:uFillTx/>
              <a:latin typeface="Arial" panose="020B0604020202020204" pitchFamily="34" charset="0"/>
              <a:ea typeface="+mn-ea"/>
              <a:cs typeface="Arial" panose="020B0604020202020204" pitchFamily="34" charset="0"/>
            </a:rPr>
            <a:t>UTSKRIFT</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Evalueringsmatrisa er tilpassa til utskrift på ei side. Før utskrift er det anbefalt å skjule kolonnar og rader som ikkje er i bruk, samt justere radhøgde og kolonnebreidde.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1C75DA"/>
              </a:solidFill>
              <a:effectLst/>
              <a:uLnTx/>
              <a:uFillTx/>
              <a:latin typeface="Arial" panose="020B0604020202020204" pitchFamily="34" charset="0"/>
              <a:ea typeface="+mn-ea"/>
              <a:cs typeface="Arial" panose="020B0604020202020204" pitchFamily="34" charset="0"/>
            </a:rPr>
            <a:t>VERDISETTING AV TILDELINGSKRITERIUM FOR KVALITET</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Til høgre for evalueringsmatrisa er det ein skjult tabell. Dersom du fyller inn forventa kostnad i celle O6, vil denne tabellen rekne ut verdien som tildelingskriteria for kvalitet har.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Sjå merknader i kolonneoverskrifter viss du ønsker ei forklaring på korleis verdiane blir tolka og nytta. </a:t>
          </a:r>
        </a:p>
        <a:p>
          <a:pPr marL="0" marR="0" lvl="0" indent="0" defTabSz="914400" rtl="0" eaLnBrk="1" fontAlgn="auto" latinLnBrk="0" hangingPunct="1">
            <a:lnSpc>
              <a:spcPct val="100000"/>
            </a:lnSpc>
            <a:spcBef>
              <a:spcPts val="0"/>
            </a:spcBef>
            <a:spcAft>
              <a:spcPts val="0"/>
            </a:spcAft>
            <a:buClrTx/>
            <a:buSzTx/>
            <a:buFontTx/>
            <a:buNone/>
            <a:tabLst/>
            <a:defRPr/>
          </a:pPr>
          <a:endParaRPr lang="nb-NO"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xdr:row>
      <xdr:rowOff>22412</xdr:rowOff>
    </xdr:from>
    <xdr:to>
      <xdr:col>2</xdr:col>
      <xdr:colOff>307599</xdr:colOff>
      <xdr:row>2</xdr:row>
      <xdr:rowOff>270062</xdr:rowOff>
    </xdr:to>
    <xdr:pic>
      <xdr:nvPicPr>
        <xdr:cNvPr id="8" name="Bilde 7" descr="C:\Users\aas.DOVRE\AppData\Local\Microsoft\Windows\Temporary Internet Files\Content.Outlook\8XYXILTQ\difi_logo.png">
          <a:extLst>
            <a:ext uri="{FF2B5EF4-FFF2-40B4-BE49-F238E27FC236}">
              <a16:creationId xmlns:a16="http://schemas.microsoft.com/office/drawing/2014/main" xmlns="" id="{00000000-0008-0000-02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0" y="212912"/>
          <a:ext cx="1764364" cy="628650"/>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180976</xdr:colOff>
      <xdr:row>2</xdr:row>
      <xdr:rowOff>361950</xdr:rowOff>
    </xdr:from>
    <xdr:to>
      <xdr:col>3</xdr:col>
      <xdr:colOff>1190626</xdr:colOff>
      <xdr:row>15</xdr:row>
      <xdr:rowOff>123825</xdr:rowOff>
    </xdr:to>
    <xdr:sp macro="" textlink="">
      <xdr:nvSpPr>
        <xdr:cNvPr id="6" name="TekstSylinder 5">
          <a:extLst>
            <a:ext uri="{FF2B5EF4-FFF2-40B4-BE49-F238E27FC236}">
              <a16:creationId xmlns:a16="http://schemas.microsoft.com/office/drawing/2014/main" xmlns="" id="{00000000-0008-0000-0300-000006000000}"/>
            </a:ext>
          </a:extLst>
        </xdr:cNvPr>
        <xdr:cNvSpPr txBox="1"/>
      </xdr:nvSpPr>
      <xdr:spPr>
        <a:xfrm>
          <a:off x="180976" y="933450"/>
          <a:ext cx="3733800" cy="237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1: Registrer namn på tilbydar/tilbod</a:t>
          </a:r>
          <a:endParaRPr kumimoji="0" lang="nb-NO" sz="1000" b="0"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inn eintydig namn på tilbydar/tilbod i kolonne H</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2: Registrer pris frå tilbydar</a:t>
          </a:r>
          <a:endParaRPr kumimoji="0" lang="nb-NO" sz="1000" b="0"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inn pris/kostnad på tilbod i kolonne I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1C75DA"/>
              </a:solidFill>
              <a:effectLst/>
              <a:uLnTx/>
              <a:uFillTx/>
              <a:latin typeface="Arial" panose="020B0604020202020204" pitchFamily="34" charset="0"/>
              <a:ea typeface="+mn-ea"/>
              <a:cs typeface="Arial" panose="020B0604020202020204" pitchFamily="34" charset="0"/>
            </a:rPr>
            <a:t>FLEIRE PRISAR</a:t>
          </a:r>
          <a:endParaRPr kumimoji="0" lang="nb-NO" sz="1000" b="0" i="0" u="none" strike="noStrike" kern="0" cap="none" spc="0" normalizeH="0" baseline="0" noProof="0">
            <a:ln>
              <a:noFill/>
            </a:ln>
            <a:solidFill>
              <a:srgbClr val="1C75DA"/>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Viss det blir evaluert på fleire prisar, må desse reknast saman til ein «fellespris» før prisen blir registrert i kolonne I. Vi anbefaler at oppdragsgivar før kunngjering tek stilling til korleis ei slik utrekning skal gjennomførast, og forklarer prosedyren i konkurransedokumenta for å sikre føreseielegheit i samsvar med anskaffingslova § 4. </a:t>
          </a:r>
        </a:p>
      </xdr:txBody>
    </xdr:sp>
    <xdr:clientData/>
  </xdr:twoCellAnchor>
  <xdr:twoCellAnchor>
    <xdr:from>
      <xdr:col>0</xdr:col>
      <xdr:colOff>0</xdr:colOff>
      <xdr:row>1</xdr:row>
      <xdr:rowOff>57150</xdr:rowOff>
    </xdr:from>
    <xdr:to>
      <xdr:col>2</xdr:col>
      <xdr:colOff>307039</xdr:colOff>
      <xdr:row>2</xdr:row>
      <xdr:rowOff>304800</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xmlns="" id="{00000000-0008-0000-03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0" y="247650"/>
          <a:ext cx="1764364" cy="628650"/>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981075</xdr:colOff>
      <xdr:row>18</xdr:row>
      <xdr:rowOff>22412</xdr:rowOff>
    </xdr:to>
    <xdr:sp macro="" textlink="">
      <xdr:nvSpPr>
        <xdr:cNvPr id="5" name="TekstSylinder 4">
          <a:extLst>
            <a:ext uri="{FF2B5EF4-FFF2-40B4-BE49-F238E27FC236}">
              <a16:creationId xmlns:a16="http://schemas.microsoft.com/office/drawing/2014/main" xmlns="" id="{00000000-0008-0000-0400-000005000000}"/>
            </a:ext>
          </a:extLst>
        </xdr:cNvPr>
        <xdr:cNvSpPr txBox="1"/>
      </xdr:nvSpPr>
      <xdr:spPr>
        <a:xfrm>
          <a:off x="190500" y="952500"/>
          <a:ext cx="2676525" cy="2937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rtl="0"/>
          <a:endParaRPr lang="nb-NO" sz="1000" b="1">
            <a:solidFill>
              <a:srgbClr val="000066"/>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1:  Registrere kvalitetspoeng</a:t>
          </a:r>
        </a:p>
        <a:p>
          <a:pPr marL="0" marR="0" lvl="0" indent="0" algn="l"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Angi poeng for kvart subkriterium. Cellene som skal fyllast ut, har svart ramme og kvit bakgrunn, og kjem automatisk fram når ark 2 og 3 er utfylte.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Det er viktig å nytte skalaen som blei definert i ark 1, og å sette poenga etter relativ metode, der beste tilbod per subkriterium får høgast poeng på vald skala. Linjer der skala ikkje er brukt rett, er raudprikkete.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Steg 2: Registrere evalueringsnotat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Skriv inn evalueringsnotat dersom du ønsker å registrere dette i denne tabellen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Cellene for evalueringsnotat blir synlege viss du trykker på plussteikna (+) øvst i arkfana eller klikkar på boksen med talet 2 over </a:t>
          </a:r>
          <a:r>
            <a:rPr lang="nn-NO"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radnumra. </a:t>
          </a:r>
          <a:r>
            <a:rPr lang="nb-NO" sz="1000">
              <a:solidFill>
                <a:schemeClr val="dk1"/>
              </a:solidFill>
              <a:effectLst/>
              <a:latin typeface="Arial" panose="020B0604020202020204" pitchFamily="34" charset="0"/>
              <a:ea typeface="+mn-ea"/>
              <a:cs typeface="Arial" panose="020B0604020202020204" pitchFamily="34" charset="0"/>
            </a:rPr>
            <a:t/>
          </a:r>
          <a:br>
            <a:rPr lang="nb-NO" sz="1000">
              <a:solidFill>
                <a:schemeClr val="dk1"/>
              </a:solidFill>
              <a:effectLst/>
              <a:latin typeface="Arial" panose="020B0604020202020204" pitchFamily="34" charset="0"/>
              <a:ea typeface="+mn-ea"/>
              <a:cs typeface="Arial" panose="020B0604020202020204" pitchFamily="34" charset="0"/>
            </a:rPr>
          </a:br>
          <a:endParaRPr lang="nb-NO" sz="1000">
            <a:solidFill>
              <a:schemeClr val="dk1"/>
            </a:solidFill>
            <a:effectLst/>
            <a:latin typeface="Arial" panose="020B0604020202020204" pitchFamily="34" charset="0"/>
            <a:ea typeface="+mn-ea"/>
            <a:cs typeface="Arial" panose="020B0604020202020204" pitchFamily="34" charset="0"/>
          </a:endParaRPr>
        </a:p>
        <a:p>
          <a:pPr rtl="0"/>
          <a:endParaRPr lang="nb-NO" sz="10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1</xdr:row>
      <xdr:rowOff>9525</xdr:rowOff>
    </xdr:from>
    <xdr:to>
      <xdr:col>2</xdr:col>
      <xdr:colOff>714375</xdr:colOff>
      <xdr:row>2</xdr:row>
      <xdr:rowOff>257175</xdr:rowOff>
    </xdr:to>
    <xdr:pic>
      <xdr:nvPicPr>
        <xdr:cNvPr id="4" name="Bilde 3" descr="C:\Users\aas.DOVRE\AppData\Local\Microsoft\Windows\Temporary Internet Files\Content.Outlook\8XYXILTQ\difi_logo.png">
          <a:extLst>
            <a:ext uri="{FF2B5EF4-FFF2-40B4-BE49-F238E27FC236}">
              <a16:creationId xmlns:a16="http://schemas.microsoft.com/office/drawing/2014/main" xmlns="" id="{00000000-0008-0000-04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0" y="200025"/>
          <a:ext cx="1756520" cy="628650"/>
        </a:xfrm>
        <a:prstGeom prst="rect">
          <a:avLst/>
        </a:prstGeom>
        <a:solidFill>
          <a:schemeClr val="bg1"/>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180975</xdr:colOff>
      <xdr:row>55</xdr:row>
      <xdr:rowOff>140199</xdr:rowOff>
    </xdr:from>
    <xdr:to>
      <xdr:col>10</xdr:col>
      <xdr:colOff>0</xdr:colOff>
      <xdr:row>72</xdr:row>
      <xdr:rowOff>132301</xdr:rowOff>
    </xdr:to>
    <xdr:graphicFrame macro="">
      <xdr:nvGraphicFramePr>
        <xdr:cNvPr id="4" name="Diagram 3" title="=">
          <a:extLst>
            <a:ext uri="{FF2B5EF4-FFF2-40B4-BE49-F238E27FC236}">
              <a16:creationId xmlns:a16="http://schemas.microsoft.com/office/drawing/2014/main" xmlns=""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1715</xdr:colOff>
      <xdr:row>19</xdr:row>
      <xdr:rowOff>137854</xdr:rowOff>
    </xdr:from>
    <xdr:to>
      <xdr:col>18</xdr:col>
      <xdr:colOff>0</xdr:colOff>
      <xdr:row>36</xdr:row>
      <xdr:rowOff>122464</xdr:rowOff>
    </xdr:to>
    <xdr:graphicFrame macro="">
      <xdr:nvGraphicFramePr>
        <xdr:cNvPr id="6" name="Diagram 5">
          <a:extLst>
            <a:ext uri="{FF2B5EF4-FFF2-40B4-BE49-F238E27FC236}">
              <a16:creationId xmlns:a16="http://schemas.microsoft.com/office/drawing/2014/main" xmlns=""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20052</xdr:colOff>
      <xdr:row>55</xdr:row>
      <xdr:rowOff>148317</xdr:rowOff>
    </xdr:from>
    <xdr:to>
      <xdr:col>18</xdr:col>
      <xdr:colOff>1362</xdr:colOff>
      <xdr:row>72</xdr:row>
      <xdr:rowOff>140419</xdr:rowOff>
    </xdr:to>
    <xdr:graphicFrame macro="">
      <xdr:nvGraphicFramePr>
        <xdr:cNvPr id="10" name="Diagram 9" title="=">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xdr:row>
      <xdr:rowOff>0</xdr:rowOff>
    </xdr:from>
    <xdr:to>
      <xdr:col>3</xdr:col>
      <xdr:colOff>911532</xdr:colOff>
      <xdr:row>37</xdr:row>
      <xdr:rowOff>55470</xdr:rowOff>
    </xdr:to>
    <xdr:sp macro="" textlink="">
      <xdr:nvSpPr>
        <xdr:cNvPr id="8" name="TekstSylinder 7">
          <a:extLst>
            <a:ext uri="{FF2B5EF4-FFF2-40B4-BE49-F238E27FC236}">
              <a16:creationId xmlns:a16="http://schemas.microsoft.com/office/drawing/2014/main" xmlns="" id="{00000000-0008-0000-0500-000008000000}"/>
            </a:ext>
          </a:extLst>
        </xdr:cNvPr>
        <xdr:cNvSpPr txBox="1"/>
      </xdr:nvSpPr>
      <xdr:spPr>
        <a:xfrm>
          <a:off x="194597" y="891048"/>
          <a:ext cx="2509274" cy="7122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MØRK BLÅ TABELL</a:t>
          </a:r>
          <a:r>
            <a:rPr lang="nn-NO" sz="1000" b="0" i="0" u="none" strike="noStrike" kern="0" cap="none" spc="0" normalizeH="0" baseline="0" noProof="0">
              <a:ln>
                <a:noFill/>
              </a:ln>
              <a:solidFill>
                <a:srgbClr val="000066"/>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Viser alle tilbydarar rangert frå best til dårlegast basert på totale poengsummar i kolonne H. Tilbodet som er rangert som nummer 1, er vinnar av konkurransen.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BLÅ TABELL</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Viser følgande for tilboda: pris, prispoeng, vekta prispoeng og rangering etter tilbodspris. Dei tre beste tilboda på pris har grønt, gult og raudt trafikklys, der grønt er best.</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LILLA TABELL</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Viser følgande for tilboda: totale kvalitetspoeng for kvart tildelingskriterium, sum av kvalitetspoeng og rangering etter beste kvalitet. Dei tre beste tilboda på kvalitet har grønt, gult og raudt trafikklys, der grønt er best.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GRAF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Grafen illustrerer dei summerte resultata frå kolonne H, og stolpane er delte inn i pris og kvalitetsresultat frå kolonne K og Q.</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ANNA</a:t>
          </a: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Ved å klikke på (+) ved rad 77 kan du studere pris og kvalitetsresultat i eigne grafar. </a:t>
          </a:r>
        </a:p>
        <a:p>
          <a:pPr rtl="0"/>
          <a:endParaRPr lang="nb-NO"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xdr:row>
      <xdr:rowOff>2006</xdr:rowOff>
    </xdr:from>
    <xdr:to>
      <xdr:col>2</xdr:col>
      <xdr:colOff>773764</xdr:colOff>
      <xdr:row>2</xdr:row>
      <xdr:rowOff>249656</xdr:rowOff>
    </xdr:to>
    <xdr:pic>
      <xdr:nvPicPr>
        <xdr:cNvPr id="7" name="Bilde 6" descr="C:\Users\aas.DOVRE\AppData\Local\Microsoft\Windows\Temporary Internet Files\Content.Outlook\8XYXILTQ\difi_logo.png">
          <a:extLst>
            <a:ext uri="{FF2B5EF4-FFF2-40B4-BE49-F238E27FC236}">
              <a16:creationId xmlns:a16="http://schemas.microsoft.com/office/drawing/2014/main" xmlns="" id="{00000000-0008-0000-0500-000007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95"/>
        <a:stretch/>
      </xdr:blipFill>
      <xdr:spPr bwMode="auto">
        <a:xfrm>
          <a:off x="0" y="192506"/>
          <a:ext cx="1766369" cy="628650"/>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186016</xdr:colOff>
      <xdr:row>5</xdr:row>
      <xdr:rowOff>156883</xdr:rowOff>
    </xdr:from>
    <xdr:to>
      <xdr:col>3</xdr:col>
      <xdr:colOff>705970</xdr:colOff>
      <xdr:row>42</xdr:row>
      <xdr:rowOff>11206</xdr:rowOff>
    </xdr:to>
    <xdr:sp macro="" textlink="">
      <xdr:nvSpPr>
        <xdr:cNvPr id="2" name="TekstSylinder 1">
          <a:extLst>
            <a:ext uri="{FF2B5EF4-FFF2-40B4-BE49-F238E27FC236}">
              <a16:creationId xmlns:a16="http://schemas.microsoft.com/office/drawing/2014/main" xmlns="" id="{00000000-0008-0000-0600-000002000000}"/>
            </a:ext>
          </a:extLst>
        </xdr:cNvPr>
        <xdr:cNvSpPr txBox="1"/>
      </xdr:nvSpPr>
      <xdr:spPr>
        <a:xfrm>
          <a:off x="186016" y="1109383"/>
          <a:ext cx="2144807" cy="5759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cs typeface="Arial" panose="020B0604020202020204" pitchFamily="34" charset="0"/>
            </a:rPr>
            <a:t>Samling</a:t>
          </a:r>
          <a:r>
            <a:rPr lang="nn-NO" sz="1200" b="1" baseline="0">
              <a:solidFill>
                <a:srgbClr val="00CCFF"/>
              </a:solidFill>
              <a:latin typeface="Arial" panose="020B0604020202020204" pitchFamily="34" charset="0"/>
              <a:cs typeface="Arial" panose="020B0604020202020204" pitchFamily="34" charset="0"/>
            </a:rPr>
            <a:t> </a:t>
          </a:r>
          <a:r>
            <a:rPr lang="nn-NO" sz="1200" b="1">
              <a:solidFill>
                <a:srgbClr val="00CCFF"/>
              </a:solidFill>
              <a:latin typeface="Arial" panose="020B0604020202020204" pitchFamily="34" charset="0"/>
              <a:cs typeface="Arial" panose="020B0604020202020204" pitchFamily="34" charset="0"/>
            </a:rPr>
            <a:t>og niveleringstabell</a:t>
          </a:r>
          <a:endParaRPr lang="nb-NO" sz="1200" b="1" baseline="0">
            <a:solidFill>
              <a:srgbClr val="00CCFF"/>
            </a:solidFill>
            <a:latin typeface="Arial" panose="020B0604020202020204" pitchFamily="34" charset="0"/>
            <a:cs typeface="Arial" panose="020B0604020202020204" pitchFamily="34" charset="0"/>
          </a:endParaRPr>
        </a:p>
        <a:p>
          <a:pPr rtl="0"/>
          <a:endParaRPr lang="nb-NO" sz="1000" b="0" baseline="0">
            <a:solidFill>
              <a:sysClr val="windowText" lastClr="000000"/>
            </a:solidFill>
            <a:latin typeface="Arial" panose="020B0604020202020204" pitchFamily="34" charset="0"/>
            <a:cs typeface="Arial" panose="020B0604020202020204" pitchFamily="34" charset="0"/>
          </a:endParaRPr>
        </a:p>
        <a:p>
          <a:pPr rtl="0"/>
          <a:r>
            <a:rPr lang="nn-NO" sz="1000" b="0" baseline="0">
              <a:solidFill>
                <a:sysClr val="windowText" lastClr="000000"/>
              </a:solidFill>
              <a:latin typeface="Arial" panose="020B0604020202020204" pitchFamily="34" charset="0"/>
              <a:cs typeface="Arial" panose="020B0604020202020204" pitchFamily="34" charset="0"/>
            </a:rPr>
            <a:t>Denne tabellen samler beregningrunnlagene på ett sted. </a:t>
          </a:r>
        </a:p>
        <a:p>
          <a:pPr rtl="0"/>
          <a:endParaRPr lang="nb-NO" sz="1000" b="0" baseline="0">
            <a:solidFill>
              <a:sysClr val="windowText" lastClr="000000"/>
            </a:solidFill>
            <a:latin typeface="Arial" panose="020B0604020202020204" pitchFamily="34" charset="0"/>
            <a:cs typeface="Arial" panose="020B0604020202020204" pitchFamily="34" charset="0"/>
          </a:endParaRPr>
        </a:p>
        <a:p>
          <a:pPr rtl="0"/>
          <a:r>
            <a:rPr lang="nn-NO" sz="1000" b="0" baseline="0">
              <a:solidFill>
                <a:sysClr val="windowText" lastClr="000000"/>
              </a:solidFill>
              <a:latin typeface="Arial" panose="020B0604020202020204" pitchFamily="34" charset="0"/>
              <a:cs typeface="Arial" panose="020B0604020202020204" pitchFamily="34" charset="0"/>
            </a:rPr>
            <a:t>Kvalitetsskår blir i denne tabellen:</a:t>
          </a:r>
        </a:p>
        <a:p>
          <a:pPr rtl="0"/>
          <a:endParaRPr lang="nb-NO" sz="1000" b="0" baseline="0">
            <a:solidFill>
              <a:sysClr val="windowText" lastClr="000000"/>
            </a:solidFill>
            <a:latin typeface="Arial" panose="020B0604020202020204" pitchFamily="34" charset="0"/>
            <a:cs typeface="Arial" panose="020B0604020202020204" pitchFamily="34" charset="0"/>
          </a:endParaRPr>
        </a:p>
        <a:p>
          <a:pPr rtl="0"/>
          <a:r>
            <a:rPr lang="nn-NO" sz="1000" b="0" baseline="0">
              <a:solidFill>
                <a:sysClr val="windowText" lastClr="000000"/>
              </a:solidFill>
              <a:latin typeface="Arial" panose="020B0604020202020204" pitchFamily="34" charset="0"/>
              <a:cs typeface="Arial" panose="020B0604020202020204" pitchFamily="34" charset="0"/>
            </a:rPr>
            <a:t>1. justert til skala slik at beste tilbud på hvert subkriterie får maks poeng og de andre justeres i forhold til dette. </a:t>
          </a:r>
        </a:p>
        <a:p>
          <a:pPr rtl="0"/>
          <a:endParaRPr lang="nb-NO" sz="1000" b="0" baseline="0">
            <a:solidFill>
              <a:sysClr val="windowText" lastClr="000000"/>
            </a:solidFill>
            <a:latin typeface="Arial" panose="020B0604020202020204" pitchFamily="34" charset="0"/>
            <a:cs typeface="Arial" panose="020B0604020202020204" pitchFamily="34" charset="0"/>
          </a:endParaRPr>
        </a:p>
        <a:p>
          <a:pPr rtl="0"/>
          <a:r>
            <a:rPr lang="nn-NO" sz="1000" b="0" baseline="0">
              <a:solidFill>
                <a:sysClr val="windowText" lastClr="000000"/>
              </a:solidFill>
              <a:latin typeface="Arial" panose="020B0604020202020204" pitchFamily="34" charset="0"/>
              <a:cs typeface="Arial" panose="020B0604020202020204" pitchFamily="34" charset="0"/>
            </a:rPr>
            <a:t>2. vektet på subkritrenivå og summert, først på tildelignskritereinivå, og summert samlet neste tabell.</a:t>
          </a:r>
        </a:p>
        <a:p>
          <a:pPr rtl="0"/>
          <a:endParaRPr lang="nb-NO" sz="1000" b="0" baseline="0">
            <a:solidFill>
              <a:sysClr val="windowText" lastClr="000000"/>
            </a:solidFill>
            <a:latin typeface="Arial" panose="020B0604020202020204" pitchFamily="34" charset="0"/>
            <a:cs typeface="Arial" panose="020B0604020202020204" pitchFamily="34" charset="0"/>
          </a:endParaRPr>
        </a:p>
        <a:p>
          <a:pPr rtl="0"/>
          <a:r>
            <a:rPr lang="nn-NO" sz="1000" b="0" baseline="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1</xdr:col>
      <xdr:colOff>0</xdr:colOff>
      <xdr:row>55</xdr:row>
      <xdr:rowOff>0</xdr:rowOff>
    </xdr:from>
    <xdr:to>
      <xdr:col>3</xdr:col>
      <xdr:colOff>705971</xdr:colOff>
      <xdr:row>78</xdr:row>
      <xdr:rowOff>112060</xdr:rowOff>
    </xdr:to>
    <xdr:sp macro="" textlink="">
      <xdr:nvSpPr>
        <xdr:cNvPr id="3" name="TekstSylinder 2">
          <a:extLst>
            <a:ext uri="{FF2B5EF4-FFF2-40B4-BE49-F238E27FC236}">
              <a16:creationId xmlns:a16="http://schemas.microsoft.com/office/drawing/2014/main" xmlns="" id="{00000000-0008-0000-0600-000003000000}"/>
            </a:ext>
          </a:extLst>
        </xdr:cNvPr>
        <xdr:cNvSpPr txBox="1"/>
      </xdr:nvSpPr>
      <xdr:spPr>
        <a:xfrm>
          <a:off x="190500" y="8438029"/>
          <a:ext cx="2140324" cy="3787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cs typeface="Arial" panose="020B0604020202020204" pitchFamily="34" charset="0"/>
            </a:rPr>
            <a:t>Beregning av tildelingsresultater</a:t>
          </a:r>
          <a:endParaRPr lang="nb-NO" sz="1200" b="1" baseline="0">
            <a:solidFill>
              <a:srgbClr val="00CCFF"/>
            </a:solidFill>
            <a:latin typeface="Arial" panose="020B0604020202020204" pitchFamily="34" charset="0"/>
            <a:cs typeface="Arial" panose="020B0604020202020204" pitchFamily="34" charset="0"/>
          </a:endParaRPr>
        </a:p>
        <a:p>
          <a:pPr rtl="0"/>
          <a:endParaRPr lang="nb-NO" sz="1000" b="0" baseline="0">
            <a:solidFill>
              <a:sysClr val="windowText" lastClr="000000"/>
            </a:solidFill>
            <a:latin typeface="Arial" panose="020B0604020202020204" pitchFamily="34" charset="0"/>
            <a:cs typeface="Arial" panose="020B0604020202020204" pitchFamily="34" charset="0"/>
          </a:endParaRPr>
        </a:p>
        <a:p>
          <a:pPr rtl="0"/>
          <a:r>
            <a:rPr lang="nn-NO" sz="1000" b="0" baseline="0">
              <a:solidFill>
                <a:sysClr val="windowText" lastClr="000000"/>
              </a:solidFill>
              <a:latin typeface="Arial" panose="020B0604020202020204" pitchFamily="34" charset="0"/>
              <a:cs typeface="Arial" panose="020B0604020202020204" pitchFamily="34" charset="0"/>
            </a:rPr>
            <a:t>Denne Tabellen regner ut tildelingsresultatet etter 4 ulike modeller.</a:t>
          </a:r>
        </a:p>
        <a:p>
          <a:pPr rtl="0"/>
          <a:endParaRPr lang="nb-NO" sz="1000" b="0" baseline="0">
            <a:solidFill>
              <a:sysClr val="windowText" lastClr="000000"/>
            </a:solidFill>
            <a:latin typeface="Arial" panose="020B0604020202020204" pitchFamily="34" charset="0"/>
            <a:cs typeface="Arial" panose="020B0604020202020204" pitchFamily="34" charset="0"/>
          </a:endParaRPr>
        </a:p>
        <a:p>
          <a:pPr rtl="0"/>
          <a:r>
            <a:rPr lang="nn-NO" sz="1000" b="0" baseline="0">
              <a:solidFill>
                <a:sysClr val="windowText" lastClr="000000"/>
              </a:solidFill>
              <a:latin typeface="Arial" panose="020B0604020202020204" pitchFamily="34" charset="0"/>
              <a:cs typeface="Arial" panose="020B0604020202020204" pitchFamily="34" charset="0"/>
            </a:rPr>
            <a:t>Radene som heter Rang totalt i rød uthevet skrift </a:t>
          </a:r>
        </a:p>
        <a:p>
          <a:pPr rtl="0"/>
          <a:r>
            <a:rPr lang="nn-NO" sz="1000" b="0" baseline="0">
              <a:solidFill>
                <a:sysClr val="windowText" lastClr="000000"/>
              </a:solidFill>
              <a:latin typeface="Arial" panose="020B0604020202020204" pitchFamily="34" charset="0"/>
              <a:cs typeface="Arial" panose="020B0604020202020204" pitchFamily="34" charset="0"/>
            </a:rPr>
            <a:t>viser tildelingsresultatet pr modell.</a:t>
          </a:r>
        </a:p>
        <a:p>
          <a:pPr rtl="0"/>
          <a:r>
            <a:rPr lang="nn-NO" sz="1000" b="0" baseline="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70"/>
  </sheetPr>
  <dimension ref="F1:Y35"/>
  <sheetViews>
    <sheetView showGridLines="0" showZeros="0" zoomScaleNormal="100" zoomScaleSheetLayoutView="100" workbookViewId="0"/>
  </sheetViews>
  <sheetFormatPr baseColWidth="10" defaultColWidth="11.5703125" defaultRowHeight="12.75" x14ac:dyDescent="0.2"/>
  <cols>
    <col min="1" max="1" width="2.85546875" style="3" customWidth="1"/>
    <col min="2" max="4" width="10.7109375" style="3" customWidth="1"/>
    <col min="5" max="5" width="2.85546875" style="3" customWidth="1"/>
    <col min="6" max="15" width="18.140625" style="3" customWidth="1"/>
    <col min="16" max="16" width="5.5703125" style="3" customWidth="1"/>
    <col min="17" max="17" width="4.28515625" style="3" customWidth="1"/>
    <col min="18" max="16384" width="11.5703125" style="3"/>
  </cols>
  <sheetData>
    <row r="1" spans="6:25" ht="15" customHeight="1" x14ac:dyDescent="0.25"/>
    <row r="2" spans="6:25" s="6" customFormat="1" ht="30" customHeight="1" x14ac:dyDescent="0.2">
      <c r="F2" s="13" t="s">
        <v>0</v>
      </c>
      <c r="G2" s="13"/>
      <c r="H2" s="13"/>
      <c r="I2" s="13"/>
      <c r="J2" s="13"/>
      <c r="K2" s="13"/>
      <c r="L2" s="13"/>
      <c r="M2" s="13"/>
      <c r="N2" s="13"/>
      <c r="O2" s="13"/>
      <c r="P2" s="68"/>
    </row>
    <row r="3" spans="6:25" ht="22.5" customHeight="1" x14ac:dyDescent="0.25">
      <c r="F3" s="2"/>
      <c r="G3" s="2"/>
      <c r="H3" s="2"/>
      <c r="I3" s="2"/>
      <c r="J3" s="2"/>
      <c r="K3" s="2"/>
      <c r="L3" s="2"/>
      <c r="M3" s="2"/>
      <c r="N3" s="2"/>
      <c r="O3" s="2"/>
      <c r="P3" s="2"/>
      <c r="Q3" s="69"/>
      <c r="R3" s="69"/>
      <c r="S3" s="69"/>
      <c r="T3" s="69"/>
      <c r="U3" s="69"/>
      <c r="V3" s="69"/>
      <c r="W3" s="69"/>
      <c r="X3" s="69"/>
      <c r="Y3" s="69"/>
    </row>
    <row r="4" spans="6:25" ht="64.5" customHeight="1" x14ac:dyDescent="0.2">
      <c r="F4" s="350" t="s">
        <v>1</v>
      </c>
      <c r="G4" s="350"/>
      <c r="H4" s="350"/>
      <c r="I4" s="350"/>
      <c r="J4" s="350"/>
      <c r="K4" s="350"/>
      <c r="L4" s="350"/>
      <c r="M4" s="350"/>
      <c r="N4" s="350"/>
      <c r="O4" s="350"/>
      <c r="P4" s="350"/>
    </row>
    <row r="5" spans="6:25" ht="64.5" customHeight="1" x14ac:dyDescent="0.2">
      <c r="F5" s="350"/>
      <c r="G5" s="350"/>
      <c r="H5" s="350"/>
      <c r="I5" s="350"/>
      <c r="J5" s="350"/>
      <c r="K5" s="350"/>
      <c r="L5" s="350"/>
      <c r="M5" s="350"/>
      <c r="N5" s="350"/>
      <c r="O5" s="350"/>
      <c r="P5" s="350"/>
    </row>
    <row r="6" spans="6:25" ht="64.5" customHeight="1" x14ac:dyDescent="0.2">
      <c r="F6" s="350"/>
      <c r="G6" s="350"/>
      <c r="H6" s="350"/>
      <c r="I6" s="350"/>
      <c r="J6" s="350"/>
      <c r="K6" s="350"/>
      <c r="L6" s="350"/>
      <c r="M6" s="350"/>
      <c r="N6" s="350"/>
      <c r="O6" s="350"/>
      <c r="P6" s="350"/>
    </row>
    <row r="7" spans="6:25" ht="64.5" customHeight="1" x14ac:dyDescent="0.2">
      <c r="F7" s="350"/>
      <c r="G7" s="350"/>
      <c r="H7" s="350"/>
      <c r="I7" s="350"/>
      <c r="J7" s="350"/>
      <c r="K7" s="350"/>
      <c r="L7" s="350"/>
      <c r="M7" s="350"/>
      <c r="N7" s="350"/>
      <c r="O7" s="350"/>
      <c r="P7" s="350"/>
    </row>
    <row r="8" spans="6:25" ht="17.25" customHeight="1" x14ac:dyDescent="0.25">
      <c r="F8" s="163"/>
      <c r="G8" s="163"/>
      <c r="H8" s="163"/>
      <c r="I8" s="163"/>
      <c r="J8" s="163"/>
      <c r="K8" s="163"/>
      <c r="L8" s="163"/>
      <c r="M8" s="163"/>
      <c r="N8" s="163"/>
      <c r="O8" s="163"/>
      <c r="P8" s="163"/>
    </row>
    <row r="9" spans="6:25" x14ac:dyDescent="0.2">
      <c r="F9" s="351" t="s">
        <v>2</v>
      </c>
      <c r="G9" s="351"/>
      <c r="H9" s="164"/>
      <c r="I9" s="164"/>
      <c r="J9" s="164"/>
      <c r="K9" s="164"/>
      <c r="L9" s="164"/>
      <c r="M9" s="164"/>
      <c r="N9" s="164"/>
      <c r="O9" s="164"/>
      <c r="P9" s="164"/>
    </row>
    <row r="10" spans="6:25" ht="13.15" x14ac:dyDescent="0.25">
      <c r="G10" s="163"/>
      <c r="H10" s="163"/>
      <c r="I10" s="163"/>
      <c r="J10" s="163"/>
      <c r="K10" s="163"/>
      <c r="L10" s="163"/>
      <c r="M10" s="163"/>
      <c r="N10" s="163"/>
      <c r="O10" s="163"/>
      <c r="P10" s="163"/>
    </row>
    <row r="11" spans="6:25" ht="23.25" customHeight="1" x14ac:dyDescent="0.25">
      <c r="F11" s="165" t="s">
        <v>3</v>
      </c>
      <c r="G11" s="352"/>
      <c r="H11" s="353"/>
      <c r="I11" s="353"/>
      <c r="J11" s="353"/>
      <c r="K11" s="353"/>
      <c r="L11" s="353"/>
      <c r="M11" s="353"/>
      <c r="N11" s="354"/>
      <c r="O11" s="345" t="s">
        <v>4</v>
      </c>
      <c r="P11" s="346"/>
    </row>
    <row r="12" spans="6:25" ht="15" customHeight="1" x14ac:dyDescent="0.2">
      <c r="F12" s="166">
        <v>1</v>
      </c>
      <c r="G12" s="347" t="s">
        <v>5</v>
      </c>
      <c r="H12" s="347"/>
      <c r="I12" s="347"/>
      <c r="J12" s="347"/>
      <c r="K12" s="347"/>
      <c r="L12" s="347"/>
      <c r="M12" s="347"/>
      <c r="N12" s="347"/>
      <c r="O12" s="342" t="s">
        <v>6</v>
      </c>
      <c r="P12" s="343"/>
    </row>
    <row r="13" spans="6:25" ht="15" customHeight="1" x14ac:dyDescent="0.2">
      <c r="F13" s="166">
        <v>2</v>
      </c>
      <c r="G13" s="347" t="s">
        <v>7</v>
      </c>
      <c r="H13" s="347"/>
      <c r="I13" s="347"/>
      <c r="J13" s="347"/>
      <c r="K13" s="347"/>
      <c r="L13" s="347"/>
      <c r="M13" s="347"/>
      <c r="N13" s="347"/>
      <c r="O13" s="342" t="s">
        <v>6</v>
      </c>
      <c r="P13" s="343"/>
    </row>
    <row r="14" spans="6:25" ht="15" customHeight="1" x14ac:dyDescent="0.25">
      <c r="F14" s="166">
        <v>3</v>
      </c>
      <c r="G14" s="347" t="s">
        <v>8</v>
      </c>
      <c r="H14" s="347"/>
      <c r="I14" s="347"/>
      <c r="J14" s="347"/>
      <c r="K14" s="347"/>
      <c r="L14" s="347"/>
      <c r="M14" s="347"/>
      <c r="N14" s="347"/>
      <c r="O14" s="342" t="s">
        <v>9</v>
      </c>
      <c r="P14" s="343"/>
    </row>
    <row r="15" spans="6:25" ht="15" customHeight="1" x14ac:dyDescent="0.25">
      <c r="F15" s="166">
        <v>4</v>
      </c>
      <c r="G15" s="347" t="s">
        <v>10</v>
      </c>
      <c r="H15" s="347"/>
      <c r="I15" s="347"/>
      <c r="J15" s="347"/>
      <c r="K15" s="347"/>
      <c r="L15" s="347"/>
      <c r="M15" s="347"/>
      <c r="N15" s="347"/>
      <c r="O15" s="342" t="s">
        <v>9</v>
      </c>
      <c r="P15" s="343"/>
    </row>
    <row r="16" spans="6:25" ht="15" customHeight="1" x14ac:dyDescent="0.2">
      <c r="F16" s="166">
        <v>5</v>
      </c>
      <c r="G16" s="347" t="s">
        <v>11</v>
      </c>
      <c r="H16" s="347"/>
      <c r="I16" s="347"/>
      <c r="J16" s="347"/>
      <c r="K16" s="347"/>
      <c r="L16" s="347"/>
      <c r="M16" s="347"/>
      <c r="N16" s="347"/>
      <c r="O16" s="342" t="s">
        <v>12</v>
      </c>
      <c r="P16" s="343"/>
    </row>
    <row r="17" spans="6:16" ht="15" customHeight="1" x14ac:dyDescent="0.25">
      <c r="F17" s="166">
        <v>6</v>
      </c>
      <c r="G17" s="347" t="s">
        <v>13</v>
      </c>
      <c r="H17" s="347"/>
      <c r="I17" s="347"/>
      <c r="J17" s="347"/>
      <c r="K17" s="347"/>
      <c r="L17" s="347"/>
      <c r="M17" s="347"/>
      <c r="N17" s="347"/>
      <c r="O17" s="342" t="s">
        <v>12</v>
      </c>
      <c r="P17" s="343"/>
    </row>
    <row r="18" spans="6:16" ht="15" customHeight="1" x14ac:dyDescent="0.2">
      <c r="F18" s="166">
        <v>7</v>
      </c>
      <c r="G18" s="347" t="s">
        <v>14</v>
      </c>
      <c r="H18" s="347"/>
      <c r="I18" s="347"/>
      <c r="J18" s="347"/>
      <c r="K18" s="347"/>
      <c r="L18" s="347"/>
      <c r="M18" s="347"/>
      <c r="N18" s="347"/>
      <c r="O18" s="342" t="s">
        <v>15</v>
      </c>
      <c r="P18" s="343"/>
    </row>
    <row r="19" spans="6:16" ht="13.15" customHeight="1" x14ac:dyDescent="0.2">
      <c r="F19" s="166">
        <v>8</v>
      </c>
      <c r="G19" s="347" t="s">
        <v>16</v>
      </c>
      <c r="H19" s="347"/>
      <c r="I19" s="347"/>
      <c r="J19" s="347"/>
      <c r="K19" s="347"/>
      <c r="L19" s="347"/>
      <c r="M19" s="347"/>
      <c r="N19" s="347"/>
      <c r="O19" s="342" t="s">
        <v>17</v>
      </c>
      <c r="P19" s="343"/>
    </row>
    <row r="20" spans="6:16" ht="13.15" x14ac:dyDescent="0.25">
      <c r="F20" s="163"/>
      <c r="G20" s="163"/>
      <c r="H20" s="163"/>
      <c r="I20" s="163"/>
      <c r="J20" s="163"/>
      <c r="K20" s="163"/>
      <c r="L20" s="163"/>
      <c r="M20" s="163"/>
      <c r="N20" s="163"/>
      <c r="O20" s="163"/>
      <c r="P20" s="163"/>
    </row>
    <row r="21" spans="6:16" x14ac:dyDescent="0.2">
      <c r="F21" s="164" t="s">
        <v>18</v>
      </c>
      <c r="G21" s="164"/>
      <c r="H21" s="164"/>
      <c r="I21" s="164"/>
      <c r="J21" s="164"/>
      <c r="K21" s="164"/>
      <c r="L21" s="164"/>
      <c r="M21" s="164"/>
      <c r="N21" s="164"/>
      <c r="O21" s="164"/>
      <c r="P21" s="164"/>
    </row>
    <row r="22" spans="6:16" ht="13.15" x14ac:dyDescent="0.25">
      <c r="F22" s="2"/>
      <c r="G22" s="1"/>
      <c r="H22" s="1"/>
      <c r="I22" s="2"/>
      <c r="J22" s="2"/>
      <c r="K22" s="2"/>
      <c r="L22" s="1"/>
      <c r="M22" s="1"/>
      <c r="N22" s="1"/>
      <c r="O22" s="1"/>
      <c r="P22" s="1"/>
    </row>
    <row r="23" spans="6:16" ht="13.15" x14ac:dyDescent="0.25">
      <c r="F23" s="349" t="s">
        <v>19</v>
      </c>
      <c r="G23" s="349"/>
      <c r="H23" s="349"/>
      <c r="I23" s="348" t="s">
        <v>20</v>
      </c>
      <c r="J23" s="348"/>
      <c r="K23" s="348"/>
      <c r="L23" s="341" t="s">
        <v>21</v>
      </c>
      <c r="M23" s="341"/>
      <c r="N23" s="344" t="s">
        <v>22</v>
      </c>
      <c r="O23" s="344"/>
      <c r="P23" s="344"/>
    </row>
    <row r="24" spans="6:16" ht="13.15" x14ac:dyDescent="0.25">
      <c r="G24" s="1"/>
      <c r="H24" s="18"/>
      <c r="J24" s="1"/>
      <c r="K24" s="19"/>
      <c r="L24" s="1"/>
      <c r="M24" s="1"/>
      <c r="N24" s="1"/>
      <c r="O24" s="1"/>
      <c r="P24" s="1"/>
    </row>
    <row r="25" spans="6:16" ht="13.15" x14ac:dyDescent="0.25">
      <c r="G25" s="1"/>
      <c r="H25" s="18"/>
      <c r="J25" s="1"/>
      <c r="K25" s="1"/>
      <c r="L25" s="1"/>
      <c r="M25" s="1"/>
      <c r="N25" s="1"/>
      <c r="O25" s="1"/>
      <c r="P25" s="1"/>
    </row>
    <row r="26" spans="6:16" ht="13.15" x14ac:dyDescent="0.25">
      <c r="G26" s="1"/>
      <c r="H26" s="18"/>
      <c r="J26" s="1"/>
      <c r="K26" s="1"/>
      <c r="L26" s="1"/>
      <c r="M26" s="1"/>
      <c r="N26" s="1"/>
      <c r="O26" s="1"/>
      <c r="P26" s="1"/>
    </row>
    <row r="27" spans="6:16" ht="13.15" x14ac:dyDescent="0.25">
      <c r="G27" s="1"/>
      <c r="I27" s="1"/>
      <c r="J27" s="1"/>
      <c r="K27" s="1"/>
      <c r="L27" s="1"/>
      <c r="M27" s="1"/>
      <c r="N27" s="1"/>
      <c r="O27" s="1"/>
      <c r="P27" s="1"/>
    </row>
    <row r="28" spans="6:16" ht="13.15" x14ac:dyDescent="0.25">
      <c r="G28" s="1"/>
      <c r="H28" s="19"/>
      <c r="I28" s="1"/>
      <c r="K28" s="1"/>
      <c r="L28" s="1"/>
      <c r="M28" s="1"/>
      <c r="N28" s="1"/>
      <c r="O28" s="1"/>
      <c r="P28" s="1"/>
    </row>
    <row r="29" spans="6:16" ht="13.15" x14ac:dyDescent="0.25">
      <c r="G29" s="1"/>
      <c r="H29" s="19"/>
      <c r="I29" s="1"/>
      <c r="K29" s="1"/>
      <c r="L29" s="1"/>
      <c r="M29" s="1"/>
      <c r="N29" s="1"/>
      <c r="O29" s="1"/>
      <c r="P29" s="1"/>
    </row>
    <row r="30" spans="6:16" x14ac:dyDescent="0.2">
      <c r="G30" s="1"/>
      <c r="H30" s="1"/>
      <c r="I30" s="1"/>
      <c r="K30" s="1"/>
      <c r="L30" s="1"/>
      <c r="M30" s="1"/>
      <c r="N30" s="1"/>
      <c r="O30" s="1"/>
      <c r="P30" s="1"/>
    </row>
    <row r="31" spans="6:16" x14ac:dyDescent="0.2">
      <c r="G31" s="1"/>
      <c r="H31" s="1"/>
      <c r="I31" s="1"/>
      <c r="K31" s="1"/>
      <c r="L31" s="1"/>
      <c r="M31" s="1"/>
      <c r="N31" s="1"/>
      <c r="O31" s="1"/>
      <c r="P31" s="1"/>
    </row>
    <row r="32" spans="6:16" x14ac:dyDescent="0.2">
      <c r="G32" s="1"/>
      <c r="H32" s="1"/>
      <c r="I32" s="1"/>
      <c r="K32" s="1"/>
      <c r="L32" s="1"/>
      <c r="M32" s="1"/>
      <c r="N32" s="1"/>
      <c r="O32" s="1"/>
      <c r="P32" s="1"/>
    </row>
    <row r="33" spans="7:16" x14ac:dyDescent="0.2">
      <c r="G33" s="1"/>
      <c r="H33" s="1"/>
      <c r="I33" s="1"/>
      <c r="K33" s="1"/>
      <c r="L33" s="1"/>
      <c r="M33" s="1"/>
      <c r="N33" s="1"/>
      <c r="O33" s="1"/>
      <c r="P33" s="1"/>
    </row>
    <row r="35" spans="7:16" x14ac:dyDescent="0.2">
      <c r="G35" s="1"/>
      <c r="H35" s="1"/>
    </row>
  </sheetData>
  <mergeCells count="24">
    <mergeCell ref="O16:P16"/>
    <mergeCell ref="O17:P17"/>
    <mergeCell ref="F4:P7"/>
    <mergeCell ref="F9:G9"/>
    <mergeCell ref="G12:N12"/>
    <mergeCell ref="G13:N13"/>
    <mergeCell ref="G14:N14"/>
    <mergeCell ref="G11:N11"/>
    <mergeCell ref="L23:M23"/>
    <mergeCell ref="O18:P18"/>
    <mergeCell ref="O19:P19"/>
    <mergeCell ref="N23:P23"/>
    <mergeCell ref="O11:P11"/>
    <mergeCell ref="O12:P12"/>
    <mergeCell ref="O13:P13"/>
    <mergeCell ref="O14:P14"/>
    <mergeCell ref="O15:P15"/>
    <mergeCell ref="G15:N15"/>
    <mergeCell ref="G16:N16"/>
    <mergeCell ref="G17:N17"/>
    <mergeCell ref="G18:N18"/>
    <mergeCell ref="G19:N19"/>
    <mergeCell ref="I23:K23"/>
    <mergeCell ref="F23:H23"/>
  </mergeCells>
  <pageMargins left="0.70866141732283472" right="0.70866141732283472" top="0.74803149606299213" bottom="0.74803149606299213" header="0.31496062992125984" footer="0.31496062992125984"/>
  <pageSetup paperSize="9" scale="71" fitToHeight="4" orientation="portrait" r:id="rId1"/>
  <headerFooter>
    <oddFooter>&amp;L&amp;F&amp;C&amp;A&amp;RSide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76396"/>
    <pageSetUpPr fitToPage="1"/>
  </sheetPr>
  <dimension ref="A2:AV107"/>
  <sheetViews>
    <sheetView showGridLines="0" showZeros="0" zoomScale="85" zoomScaleNormal="85" workbookViewId="0">
      <pane xSplit="12" ySplit="5" topLeftCell="M6" activePane="bottomRight" state="frozen"/>
      <selection activeCell="B28" sqref="B28"/>
      <selection pane="topRight" activeCell="B28" sqref="B28"/>
      <selection pane="bottomLeft" activeCell="B28" sqref="B28"/>
      <selection pane="bottomRight"/>
    </sheetView>
  </sheetViews>
  <sheetFormatPr baseColWidth="10" defaultColWidth="17.28515625" defaultRowHeight="12.75" outlineLevelCol="1" x14ac:dyDescent="0.2"/>
  <cols>
    <col min="1" max="1" width="2.85546875" style="6" customWidth="1"/>
    <col min="2" max="4" width="10.7109375" style="6" hidden="1" customWidth="1" outlineLevel="1"/>
    <col min="5" max="5" width="2.85546875" style="6" hidden="1" customWidth="1" outlineLevel="1"/>
    <col min="6" max="6" width="27.5703125" style="6" customWidth="1" collapsed="1"/>
    <col min="7" max="8" width="13.28515625" style="6" customWidth="1"/>
    <col min="9" max="9" width="16.28515625" style="6" customWidth="1"/>
    <col min="10" max="12" width="13.28515625" style="6" customWidth="1"/>
    <col min="13" max="27" width="20.28515625" style="6" customWidth="1"/>
    <col min="28" max="28" width="20.7109375" style="6" customWidth="1"/>
    <col min="29" max="29" width="18.28515625" style="6" customWidth="1"/>
    <col min="30" max="30" width="20.7109375" style="6" customWidth="1"/>
    <col min="31" max="31" width="18.28515625" style="6" customWidth="1"/>
    <col min="32" max="32" width="20.7109375" style="6" customWidth="1"/>
    <col min="33" max="33" width="17.7109375" style="6" customWidth="1"/>
    <col min="34" max="34" width="20.7109375" style="6" customWidth="1"/>
    <col min="35" max="35" width="17.7109375" style="6" customWidth="1"/>
    <col min="36" max="36" width="20.7109375" style="6" customWidth="1"/>
    <col min="37" max="37" width="17.7109375" style="6" customWidth="1"/>
    <col min="38" max="38" width="20.7109375" style="6" customWidth="1"/>
    <col min="39" max="39" width="17.7109375" style="6" customWidth="1"/>
    <col min="40" max="40" width="20.7109375" style="6" customWidth="1"/>
    <col min="41" max="41" width="17.7109375" style="6" customWidth="1"/>
    <col min="42" max="42" width="20.7109375" style="6" customWidth="1"/>
    <col min="43" max="16384" width="17.28515625" style="6"/>
  </cols>
  <sheetData>
    <row r="2" spans="2:48" x14ac:dyDescent="0.2">
      <c r="B2" s="481" t="s">
        <v>200</v>
      </c>
      <c r="C2" s="481"/>
      <c r="D2" s="481"/>
      <c r="E2" s="481"/>
      <c r="F2" s="481"/>
      <c r="G2" s="481"/>
      <c r="H2" s="481"/>
      <c r="I2" s="481"/>
      <c r="J2" s="481"/>
      <c r="K2" s="481"/>
      <c r="L2" s="481"/>
      <c r="M2" s="13"/>
      <c r="N2" s="13"/>
      <c r="O2" s="13"/>
      <c r="P2" s="13"/>
      <c r="Q2" s="13"/>
      <c r="R2" s="13"/>
      <c r="S2" s="13"/>
      <c r="T2" s="13"/>
      <c r="U2" s="13"/>
      <c r="V2" s="13"/>
      <c r="W2" s="13"/>
      <c r="X2" s="13"/>
      <c r="Y2" s="13"/>
      <c r="Z2" s="13"/>
      <c r="AA2" s="13"/>
    </row>
    <row r="4" spans="2:48" s="203" customFormat="1" ht="63" customHeight="1" x14ac:dyDescent="0.2">
      <c r="F4" s="153" t="s">
        <v>201</v>
      </c>
      <c r="G4" s="153"/>
      <c r="H4" s="153"/>
      <c r="I4" s="161" t="s">
        <v>202</v>
      </c>
      <c r="J4" s="153"/>
      <c r="K4" s="153"/>
      <c r="L4" s="153"/>
      <c r="M4" s="205">
        <f>'4. Registrere kvalitetspoeng'!M4</f>
        <v>0</v>
      </c>
      <c r="N4" s="205">
        <f>'4. Registrere kvalitetspoeng'!O4</f>
        <v>0</v>
      </c>
      <c r="O4" s="205">
        <f>'4. Registrere kvalitetspoeng'!Q4</f>
        <v>0</v>
      </c>
      <c r="P4" s="205">
        <f>'4. Registrere kvalitetspoeng'!S4</f>
        <v>0</v>
      </c>
      <c r="Q4" s="205">
        <f>'4. Registrere kvalitetspoeng'!U4</f>
        <v>0</v>
      </c>
      <c r="R4" s="205">
        <f>'4. Registrere kvalitetspoeng'!W4</f>
        <v>0</v>
      </c>
      <c r="S4" s="205">
        <f>'4. Registrere kvalitetspoeng'!Y4</f>
        <v>0</v>
      </c>
      <c r="T4" s="205">
        <f>'4. Registrere kvalitetspoeng'!AA4</f>
        <v>0</v>
      </c>
      <c r="U4" s="205">
        <f>'4. Registrere kvalitetspoeng'!AC4</f>
        <v>0</v>
      </c>
      <c r="V4" s="205">
        <f>'4. Registrere kvalitetspoeng'!AE4</f>
        <v>0</v>
      </c>
      <c r="W4" s="205">
        <f>'4. Registrere kvalitetspoeng'!AG4</f>
        <v>0</v>
      </c>
      <c r="X4" s="205">
        <f>'4. Registrere kvalitetspoeng'!AI4</f>
        <v>0</v>
      </c>
      <c r="Y4" s="205">
        <f>'4. Registrere kvalitetspoeng'!AK4</f>
        <v>0</v>
      </c>
      <c r="Z4" s="205">
        <f>'4. Registrere kvalitetspoeng'!AM4</f>
        <v>0</v>
      </c>
      <c r="AA4" s="205">
        <f>'4. Registrere kvalitetspoeng'!AO4</f>
        <v>0</v>
      </c>
      <c r="AB4" s="6"/>
      <c r="AC4" s="6"/>
      <c r="AD4" s="6"/>
      <c r="AE4" s="6"/>
      <c r="AF4" s="6"/>
      <c r="AG4" s="6"/>
      <c r="AH4" s="6"/>
      <c r="AI4" s="6"/>
      <c r="AJ4" s="6"/>
      <c r="AK4" s="6"/>
      <c r="AL4" s="6"/>
      <c r="AM4" s="6"/>
      <c r="AN4" s="6"/>
      <c r="AO4" s="6"/>
      <c r="AP4" s="6"/>
      <c r="AQ4" s="6"/>
      <c r="AR4" s="6"/>
      <c r="AS4" s="6"/>
      <c r="AT4" s="6"/>
      <c r="AU4" s="6"/>
      <c r="AV4" s="6"/>
    </row>
    <row r="5" spans="2:48" x14ac:dyDescent="0.2">
      <c r="F5" s="65" t="s">
        <v>41</v>
      </c>
      <c r="G5" s="65" t="s">
        <v>203</v>
      </c>
      <c r="H5" s="65" t="s">
        <v>164</v>
      </c>
      <c r="I5" s="65" t="s">
        <v>204</v>
      </c>
      <c r="J5" s="65" t="s">
        <v>203</v>
      </c>
      <c r="K5" s="65" t="s">
        <v>164</v>
      </c>
      <c r="L5" s="65" t="s">
        <v>205</v>
      </c>
      <c r="M5" s="65" t="s">
        <v>206</v>
      </c>
      <c r="N5" s="65" t="s">
        <v>206</v>
      </c>
      <c r="O5" s="65" t="s">
        <v>206</v>
      </c>
      <c r="P5" s="65" t="s">
        <v>206</v>
      </c>
      <c r="Q5" s="65" t="s">
        <v>206</v>
      </c>
      <c r="R5" s="65" t="s">
        <v>206</v>
      </c>
      <c r="S5" s="65" t="s">
        <v>206</v>
      </c>
      <c r="T5" s="65" t="s">
        <v>206</v>
      </c>
      <c r="U5" s="65" t="s">
        <v>206</v>
      </c>
      <c r="V5" s="65" t="s">
        <v>206</v>
      </c>
      <c r="W5" s="65" t="s">
        <v>206</v>
      </c>
      <c r="X5" s="65" t="s">
        <v>206</v>
      </c>
      <c r="Y5" s="65" t="s">
        <v>206</v>
      </c>
      <c r="Z5" s="65" t="s">
        <v>206</v>
      </c>
      <c r="AA5" s="65" t="s">
        <v>206</v>
      </c>
    </row>
    <row r="6" spans="2:48" ht="13.5" thickBot="1" x14ac:dyDescent="0.25">
      <c r="M6" s="14"/>
    </row>
    <row r="7" spans="2:48" ht="13.5" thickBot="1" x14ac:dyDescent="0.25">
      <c r="F7" s="84" t="str">
        <f>'2. Lage evalueringsmatrise'!F8</f>
        <v xml:space="preserve">P </v>
      </c>
      <c r="G7" s="84" t="str">
        <f>'2. Lage evalueringsmatrise'!G8</f>
        <v>Pris</v>
      </c>
      <c r="H7" s="85">
        <f>'2. Lage evalueringsmatrise'!H8</f>
        <v>0.4</v>
      </c>
      <c r="I7" s="86" t="str">
        <f>'2. Lage evalueringsmatrise'!I8</f>
        <v>p</v>
      </c>
      <c r="J7" s="86" t="str">
        <f>'2. Lage evalueringsmatrise'!J8</f>
        <v>Pris</v>
      </c>
      <c r="K7" s="86">
        <f>'2. Lage evalueringsmatrise'!L8</f>
        <v>0</v>
      </c>
      <c r="L7" s="87">
        <f>'2. Lage evalueringsmatrise'!M8</f>
        <v>0.4</v>
      </c>
      <c r="M7" s="50" t="str">
        <f>IF('3. Registrere pris'!$I$6&gt;0,'3. Registrere pris'!$I$6,"tom")</f>
        <v>tom</v>
      </c>
      <c r="N7" s="50" t="str">
        <f>IF('3. Registrere pris'!$I$7&gt;0,'3. Registrere pris'!$I$7,"tom")</f>
        <v>tom</v>
      </c>
      <c r="O7" s="50" t="str">
        <f>IF('3. Registrere pris'!$I$8&gt;0,'3. Registrere pris'!$I$8,"tom")</f>
        <v>tom</v>
      </c>
      <c r="P7" s="50" t="str">
        <f>IF('3. Registrere pris'!$I$9&gt;0,'3. Registrere pris'!$I$9,"tom")</f>
        <v>tom</v>
      </c>
      <c r="Q7" s="50" t="str">
        <f>IF('3. Registrere pris'!$I$10&gt;0,'3. Registrere pris'!$I$10,"tom")</f>
        <v>tom</v>
      </c>
      <c r="R7" s="50" t="str">
        <f>IF('3. Registrere pris'!$I$11&gt;0,'3. Registrere pris'!$I$11,"tom")</f>
        <v>tom</v>
      </c>
      <c r="S7" s="50" t="str">
        <f>IF('3. Registrere pris'!$I$12&gt;0,'3. Registrere pris'!$I$12,"tom")</f>
        <v>tom</v>
      </c>
      <c r="T7" s="50" t="str">
        <f>IF('3. Registrere pris'!$I$13&gt;0,'3. Registrere pris'!$I$13,"tom")</f>
        <v>tom</v>
      </c>
      <c r="U7" s="50" t="str">
        <f>IF('3. Registrere pris'!$I$14&gt;0,'3. Registrere pris'!$I$14,"tom")</f>
        <v>tom</v>
      </c>
      <c r="V7" s="50" t="str">
        <f>IF('3. Registrere pris'!$I$15&gt;0,'3. Registrere pris'!$I$15,"tom")</f>
        <v>tom</v>
      </c>
      <c r="W7" s="50" t="str">
        <f>IF('3. Registrere pris'!$I$16&gt;0,'3. Registrere pris'!$I$16,"tom")</f>
        <v>tom</v>
      </c>
      <c r="X7" s="50" t="str">
        <f>IF('3. Registrere pris'!$I$17&gt;0,'3. Registrere pris'!$I$17,"tom")</f>
        <v>tom</v>
      </c>
      <c r="Y7" s="50" t="str">
        <f>IF('3. Registrere pris'!$I$18&gt;0,'3. Registrere pris'!$I$18,"tom")</f>
        <v>tom</v>
      </c>
      <c r="Z7" s="50" t="str">
        <f>IF('3. Registrere pris'!$I$19&gt;0,'3. Registrere pris'!$I$19,"tom")</f>
        <v>tom</v>
      </c>
      <c r="AA7" s="50" t="str">
        <f>IF('3. Registrere pris'!$I$20&gt;0,'3. Registrere pris'!$I$20,"tom")</f>
        <v>tom</v>
      </c>
    </row>
    <row r="8" spans="2:48" ht="13.5" thickBot="1" x14ac:dyDescent="0.25">
      <c r="F8" s="15"/>
      <c r="G8" s="15"/>
      <c r="H8" s="15"/>
      <c r="I8" s="15"/>
      <c r="J8" s="15"/>
      <c r="K8" s="15"/>
      <c r="L8" s="15"/>
      <c r="M8" s="15"/>
      <c r="N8" s="15"/>
      <c r="O8" s="15"/>
      <c r="P8" s="15"/>
      <c r="Q8" s="15"/>
      <c r="R8" s="15"/>
      <c r="S8" s="15"/>
      <c r="T8" s="15"/>
      <c r="U8" s="15"/>
      <c r="V8" s="15"/>
      <c r="W8" s="15"/>
      <c r="X8" s="15"/>
      <c r="Y8" s="15"/>
      <c r="Z8" s="15"/>
      <c r="AA8" s="15"/>
    </row>
    <row r="9" spans="2:48" x14ac:dyDescent="0.2">
      <c r="F9" s="478" t="str">
        <f>'2. Lage evalueringsmatrise'!F10</f>
        <v>K 1</v>
      </c>
      <c r="G9" s="479" t="str">
        <f>'2. Lage evalueringsmatrise'!G10</f>
        <v>Kvalitet i gjennomføringa av oppdraget</v>
      </c>
      <c r="H9" s="479">
        <f>'2. Lage evalueringsmatrise'!H10</f>
        <v>0.3</v>
      </c>
      <c r="I9" s="88" t="str">
        <f>'2. Lage evalueringsmatrise'!I10</f>
        <v>K 1.1</v>
      </c>
      <c r="J9" s="89" t="str">
        <f>'2. Lage evalueringsmatrise'!J10</f>
        <v xml:space="preserve">Kompetanse og erfaring på tilbydde ressursar </v>
      </c>
      <c r="K9" s="90">
        <f>'2. Lage evalueringsmatrise'!L10</f>
        <v>0.5</v>
      </c>
      <c r="L9" s="87">
        <f>'2. Lage evalueringsmatrise'!M10</f>
        <v>0.15</v>
      </c>
      <c r="M9" s="51" t="str">
        <f>IF(ISNUMBER(M$7),IF(ISBLANK('4. Registrere kvalitetspoeng'!N7),,'4. Registrere kvalitetspoeng'!N7/MAX('4. Registrere kvalitetspoeng'!$N7:$AP7)*skalatil),"Tom")</f>
        <v>Tom</v>
      </c>
      <c r="N9" s="51" t="str">
        <f>IF(ISNUMBER(N$7),IF(ISBLANK('4. Registrere kvalitetspoeng'!P7),,'4. Registrere kvalitetspoeng'!P7/MAX('4. Registrere kvalitetspoeng'!$N7:$AP7)*skalatil),"Tom")</f>
        <v>Tom</v>
      </c>
      <c r="O9" s="51" t="str">
        <f>IF(ISNUMBER(O$7),IF(ISBLANK('4. Registrere kvalitetspoeng'!R7),,'4. Registrere kvalitetspoeng'!R7/MAX('4. Registrere kvalitetspoeng'!$N7:$AP7)*skalatil),"Tom")</f>
        <v>Tom</v>
      </c>
      <c r="P9" s="51" t="str">
        <f>IF(ISNUMBER(P$7),IF(ISBLANK('4. Registrere kvalitetspoeng'!T7),,'4. Registrere kvalitetspoeng'!T7/MAX('4. Registrere kvalitetspoeng'!$N7:$AP7)*skalatil),"Tom")</f>
        <v>Tom</v>
      </c>
      <c r="Q9" s="51" t="str">
        <f>IF(ISNUMBER(Q$7),IF(ISBLANK('4. Registrere kvalitetspoeng'!V7),,'4. Registrere kvalitetspoeng'!V7/MAX('4. Registrere kvalitetspoeng'!$N7:$AP7)*skalatil),"Tom")</f>
        <v>Tom</v>
      </c>
      <c r="R9" s="51" t="str">
        <f>IF(ISNUMBER(R$7),IF(ISBLANK('4. Registrere kvalitetspoeng'!X7),,'4. Registrere kvalitetspoeng'!X7/MAX('4. Registrere kvalitetspoeng'!$N7:$AP7)*skalatil),"Tom")</f>
        <v>Tom</v>
      </c>
      <c r="S9" s="51" t="str">
        <f>IF(ISNUMBER(S$7),IF(ISBLANK('4. Registrere kvalitetspoeng'!Z7),,'4. Registrere kvalitetspoeng'!Z7/MAX('4. Registrere kvalitetspoeng'!$N7:$AP7)*skalatil),"Tom")</f>
        <v>Tom</v>
      </c>
      <c r="T9" s="51" t="str">
        <f>IF(ISNUMBER(T$7),IF(ISBLANK('4. Registrere kvalitetspoeng'!AB7),,'4. Registrere kvalitetspoeng'!AB7/MAX('4. Registrere kvalitetspoeng'!$N7:$AP7)*skalatil),"Tom")</f>
        <v>Tom</v>
      </c>
      <c r="U9" s="51" t="str">
        <f>IF(ISNUMBER(U$7),IF(ISBLANK('4. Registrere kvalitetspoeng'!AD7),,'4. Registrere kvalitetspoeng'!AD7/MAX('4. Registrere kvalitetspoeng'!$N7:$AP7)*skalatil),"Tom")</f>
        <v>Tom</v>
      </c>
      <c r="V9" s="51" t="str">
        <f>IF(ISNUMBER(V$7),IF(ISBLANK('4. Registrere kvalitetspoeng'!AF7),,'4. Registrere kvalitetspoeng'!AF7/MAX('4. Registrere kvalitetspoeng'!$N7:$AP7)*skalatil),"Tom")</f>
        <v>Tom</v>
      </c>
      <c r="W9" s="51" t="str">
        <f>IF(ISNUMBER(W$7),IF(ISBLANK('4. Registrere kvalitetspoeng'!AH7),,'4. Registrere kvalitetspoeng'!AH7/MAX('4. Registrere kvalitetspoeng'!$N7:$AP7)*skalatil),"Tom")</f>
        <v>Tom</v>
      </c>
      <c r="X9" s="51" t="str">
        <f>IF(ISNUMBER(X$7),IF(ISBLANK('4. Registrere kvalitetspoeng'!AJ7),,'4. Registrere kvalitetspoeng'!AJ7/MAX('4. Registrere kvalitetspoeng'!$N7:$AP7)*skalatil),"Tom")</f>
        <v>Tom</v>
      </c>
      <c r="Y9" s="51" t="str">
        <f>IF(ISNUMBER(Y$7),IF(ISBLANK('4. Registrere kvalitetspoeng'!AL7),,'4. Registrere kvalitetspoeng'!AL7/MAX('4. Registrere kvalitetspoeng'!$N7:$AP7)*skalatil),"Tom")</f>
        <v>Tom</v>
      </c>
      <c r="Z9" s="51" t="str">
        <f>IF(ISNUMBER(Z$7),IF(ISBLANK('4. Registrere kvalitetspoeng'!AN7),,'4. Registrere kvalitetspoeng'!AN7/MAX('4. Registrere kvalitetspoeng'!$N7:$AP7)*skalatil),"Tom")</f>
        <v>Tom</v>
      </c>
      <c r="AA9" s="51" t="str">
        <f>IF(ISNUMBER(AA$7),IF(ISBLANK('4. Registrere kvalitetspoeng'!AP7),,'4. Registrere kvalitetspoeng'!AP7/MAX('4. Registrere kvalitetspoeng'!$N7:$AP7)*skalatil),"Tom")</f>
        <v>Tom</v>
      </c>
    </row>
    <row r="10" spans="2:48" s="7" customFormat="1" x14ac:dyDescent="0.2">
      <c r="F10" s="478">
        <f>'2. Lage evalueringsmatrise'!F11</f>
        <v>0</v>
      </c>
      <c r="G10" s="480">
        <f>'2. Lage evalueringsmatrise'!G11</f>
        <v>0</v>
      </c>
      <c r="H10" s="480">
        <f>'2. Lage evalueringsmatrise'!H11</f>
        <v>0</v>
      </c>
      <c r="I10" s="88" t="str">
        <f>'2. Lage evalueringsmatrise'!I11</f>
        <v>K 1.2</v>
      </c>
      <c r="J10" s="89" t="str">
        <f>'2. Lage evalueringsmatrise'!J11</f>
        <v xml:space="preserve">Tilbydars oppdragsforståing </v>
      </c>
      <c r="K10" s="90">
        <f>'2. Lage evalueringsmatrise'!L11</f>
        <v>0.3</v>
      </c>
      <c r="L10" s="87">
        <f>'2. Lage evalueringsmatrise'!M11</f>
        <v>0.09</v>
      </c>
      <c r="M10" s="52" t="str">
        <f>IF(ISNUMBER(M$7),IF(ISBLANK('4. Registrere kvalitetspoeng'!N8),,'4. Registrere kvalitetspoeng'!N8/MAX('4. Registrere kvalitetspoeng'!$N8:$AP8)*skalatil),"Tom")</f>
        <v>Tom</v>
      </c>
      <c r="N10" s="52" t="str">
        <f>IF(ISNUMBER(N$7),IF(ISBLANK('4. Registrere kvalitetspoeng'!P8),,'4. Registrere kvalitetspoeng'!P8/MAX('4. Registrere kvalitetspoeng'!$N8:$AP8)*skalatil),"Tom")</f>
        <v>Tom</v>
      </c>
      <c r="O10" s="52" t="str">
        <f>IF(ISNUMBER(O$7),IF(ISBLANK('4. Registrere kvalitetspoeng'!R8),,'4. Registrere kvalitetspoeng'!R8/MAX('4. Registrere kvalitetspoeng'!$N8:$AP8)*skalatil),"Tom")</f>
        <v>Tom</v>
      </c>
      <c r="P10" s="52" t="str">
        <f>IF(ISNUMBER(P$7),IF(ISBLANK('4. Registrere kvalitetspoeng'!T8),,'4. Registrere kvalitetspoeng'!T8/MAX('4. Registrere kvalitetspoeng'!$N8:$AP8)*skalatil),"Tom")</f>
        <v>Tom</v>
      </c>
      <c r="Q10" s="52" t="str">
        <f>IF(ISNUMBER(Q$7),IF(ISBLANK('4. Registrere kvalitetspoeng'!V8),,'4. Registrere kvalitetspoeng'!V8/MAX('4. Registrere kvalitetspoeng'!$N8:$AP8)*skalatil),"Tom")</f>
        <v>Tom</v>
      </c>
      <c r="R10" s="52" t="str">
        <f>IF(ISNUMBER(R$7),IF(ISBLANK('4. Registrere kvalitetspoeng'!X8),,'4. Registrere kvalitetspoeng'!X8/MAX('4. Registrere kvalitetspoeng'!$N8:$AP8)*skalatil),"Tom")</f>
        <v>Tom</v>
      </c>
      <c r="S10" s="52" t="str">
        <f>IF(ISNUMBER(S$7),IF(ISBLANK('4. Registrere kvalitetspoeng'!Z8),,'4. Registrere kvalitetspoeng'!Z8/MAX('4. Registrere kvalitetspoeng'!$N8:$AP8)*skalatil),"Tom")</f>
        <v>Tom</v>
      </c>
      <c r="T10" s="52" t="str">
        <f>IF(ISNUMBER(T$7),IF(ISBLANK('4. Registrere kvalitetspoeng'!AB8),,'4. Registrere kvalitetspoeng'!AB8/MAX('4. Registrere kvalitetspoeng'!$N8:$AP8)*skalatil),"Tom")</f>
        <v>Tom</v>
      </c>
      <c r="U10" s="52" t="str">
        <f>IF(ISNUMBER(U$7),IF(ISBLANK('4. Registrere kvalitetspoeng'!AD8),,'4. Registrere kvalitetspoeng'!AD8/MAX('4. Registrere kvalitetspoeng'!$N8:$AP8)*skalatil),"Tom")</f>
        <v>Tom</v>
      </c>
      <c r="V10" s="52" t="str">
        <f>IF(ISNUMBER(V$7),IF(ISBLANK('4. Registrere kvalitetspoeng'!AF8),,'4. Registrere kvalitetspoeng'!AF8/MAX('4. Registrere kvalitetspoeng'!$N8:$AP8)*skalatil),"Tom")</f>
        <v>Tom</v>
      </c>
      <c r="W10" s="52" t="str">
        <f>IF(ISNUMBER(W$7),IF(ISBLANK('4. Registrere kvalitetspoeng'!AH8),,'4. Registrere kvalitetspoeng'!AH8/MAX('4. Registrere kvalitetspoeng'!$N8:$AP8)*skalatil),"Tom")</f>
        <v>Tom</v>
      </c>
      <c r="X10" s="52" t="str">
        <f>IF(ISNUMBER(X$7),IF(ISBLANK('4. Registrere kvalitetspoeng'!AJ8),,'4. Registrere kvalitetspoeng'!AJ8/MAX('4. Registrere kvalitetspoeng'!$N8:$AP8)*skalatil),"Tom")</f>
        <v>Tom</v>
      </c>
      <c r="Y10" s="52" t="str">
        <f>IF(ISNUMBER(Y$7),IF(ISBLANK('4. Registrere kvalitetspoeng'!AL8),,'4. Registrere kvalitetspoeng'!AL8/MAX('4. Registrere kvalitetspoeng'!$N8:$AP8)*skalatil),"Tom")</f>
        <v>Tom</v>
      </c>
      <c r="Z10" s="53" t="str">
        <f>IF(ISNUMBER(Z$7),IF(ISBLANK('4. Registrere kvalitetspoeng'!AN8),,'4. Registrere kvalitetspoeng'!AN8/MAX('4. Registrere kvalitetspoeng'!$N8:$AP8)*skalatil),"Tom")</f>
        <v>Tom</v>
      </c>
      <c r="AA10" s="52" t="str">
        <f>IF(ISNUMBER(AA$7),IF(ISBLANK('4. Registrere kvalitetspoeng'!AP8),,'4. Registrere kvalitetspoeng'!AP8/MAX('4. Registrere kvalitetspoeng'!$N8:$AP8)*skalatil),"Tom")</f>
        <v>Tom</v>
      </c>
      <c r="AB10" s="6"/>
      <c r="AC10" s="6"/>
      <c r="AD10" s="6"/>
      <c r="AE10" s="6"/>
      <c r="AF10" s="6"/>
      <c r="AG10" s="6"/>
      <c r="AH10" s="6"/>
      <c r="AI10" s="6"/>
      <c r="AJ10" s="6"/>
      <c r="AK10" s="6"/>
      <c r="AL10" s="6"/>
      <c r="AM10" s="6"/>
      <c r="AN10" s="6"/>
      <c r="AO10" s="6"/>
      <c r="AP10" s="6"/>
      <c r="AQ10" s="6"/>
      <c r="AR10" s="6"/>
      <c r="AS10" s="6"/>
      <c r="AT10" s="6"/>
      <c r="AU10" s="6"/>
      <c r="AV10" s="6"/>
    </row>
    <row r="11" spans="2:48" s="4" customFormat="1" x14ac:dyDescent="0.2">
      <c r="F11" s="478">
        <f>'2. Lage evalueringsmatrise'!F12</f>
        <v>0</v>
      </c>
      <c r="G11" s="480">
        <f>'2. Lage evalueringsmatrise'!G12</f>
        <v>0</v>
      </c>
      <c r="H11" s="480">
        <f>'2. Lage evalueringsmatrise'!H12</f>
        <v>0</v>
      </c>
      <c r="I11" s="88" t="str">
        <f>'2. Lage evalueringsmatrise'!I12</f>
        <v>K 1.3</v>
      </c>
      <c r="J11" s="91" t="str">
        <f>'2. Lage evalueringsmatrise'!J12</f>
        <v>Tilbydars gjennomføringsplan</v>
      </c>
      <c r="K11" s="90">
        <f>'2. Lage evalueringsmatrise'!L12</f>
        <v>0.2</v>
      </c>
      <c r="L11" s="87">
        <f>'2. Lage evalueringsmatrise'!M12</f>
        <v>0.06</v>
      </c>
      <c r="M11" s="52" t="str">
        <f>IF(ISNUMBER(M$7),IF(ISBLANK('4. Registrere kvalitetspoeng'!N9),,'4. Registrere kvalitetspoeng'!N9/MAX('4. Registrere kvalitetspoeng'!$N9:$AP9)*skalatil),"Tom")</f>
        <v>Tom</v>
      </c>
      <c r="N11" s="52" t="str">
        <f>IF(ISNUMBER(N$7),IF(ISBLANK('4. Registrere kvalitetspoeng'!P9),,'4. Registrere kvalitetspoeng'!P9/MAX('4. Registrere kvalitetspoeng'!$N9:$AP9)*skalatil),"Tom")</f>
        <v>Tom</v>
      </c>
      <c r="O11" s="52" t="str">
        <f>IF(ISNUMBER(O$7),IF(ISBLANK('4. Registrere kvalitetspoeng'!R9),,'4. Registrere kvalitetspoeng'!R9/MAX('4. Registrere kvalitetspoeng'!$N9:$AP9)*skalatil),"Tom")</f>
        <v>Tom</v>
      </c>
      <c r="P11" s="52" t="str">
        <f>IF(ISNUMBER(P$7),IF(ISBLANK('4. Registrere kvalitetspoeng'!T9),,'4. Registrere kvalitetspoeng'!T9/MAX('4. Registrere kvalitetspoeng'!$N9:$AP9)*skalatil),"Tom")</f>
        <v>Tom</v>
      </c>
      <c r="Q11" s="52" t="str">
        <f>IF(ISNUMBER(Q$7),IF(ISBLANK('4. Registrere kvalitetspoeng'!V9),,'4. Registrere kvalitetspoeng'!V9/MAX('4. Registrere kvalitetspoeng'!$N9:$AP9)*skalatil),"Tom")</f>
        <v>Tom</v>
      </c>
      <c r="R11" s="52" t="str">
        <f>IF(ISNUMBER(R$7),IF(ISBLANK('4. Registrere kvalitetspoeng'!X9),,'4. Registrere kvalitetspoeng'!X9/MAX('4. Registrere kvalitetspoeng'!$N9:$AP9)*skalatil),"Tom")</f>
        <v>Tom</v>
      </c>
      <c r="S11" s="52" t="str">
        <f>IF(ISNUMBER(S$7),IF(ISBLANK('4. Registrere kvalitetspoeng'!Z9),,'4. Registrere kvalitetspoeng'!Z9/MAX('4. Registrere kvalitetspoeng'!$N9:$AP9)*skalatil),"Tom")</f>
        <v>Tom</v>
      </c>
      <c r="T11" s="52" t="str">
        <f>IF(ISNUMBER(T$7),IF(ISBLANK('4. Registrere kvalitetspoeng'!AB9),,'4. Registrere kvalitetspoeng'!AB9/MAX('4. Registrere kvalitetspoeng'!$N9:$AP9)*skalatil),"Tom")</f>
        <v>Tom</v>
      </c>
      <c r="U11" s="52" t="str">
        <f>IF(ISNUMBER(U$7),IF(ISBLANK('4. Registrere kvalitetspoeng'!AD9),,'4. Registrere kvalitetspoeng'!AD9/MAX('4. Registrere kvalitetspoeng'!$N9:$AP9)*skalatil),"Tom")</f>
        <v>Tom</v>
      </c>
      <c r="V11" s="52" t="str">
        <f>IF(ISNUMBER(V$7),IF(ISBLANK('4. Registrere kvalitetspoeng'!AF9),,'4. Registrere kvalitetspoeng'!AF9/MAX('4. Registrere kvalitetspoeng'!$N9:$AP9)*skalatil),"Tom")</f>
        <v>Tom</v>
      </c>
      <c r="W11" s="52" t="str">
        <f>IF(ISNUMBER(W$7),IF(ISBLANK('4. Registrere kvalitetspoeng'!AH9),,'4. Registrere kvalitetspoeng'!AH9/MAX('4. Registrere kvalitetspoeng'!$N9:$AP9)*skalatil),"Tom")</f>
        <v>Tom</v>
      </c>
      <c r="X11" s="52" t="str">
        <f>IF(ISNUMBER(X$7),IF(ISBLANK('4. Registrere kvalitetspoeng'!AJ9),,'4. Registrere kvalitetspoeng'!AJ9/MAX('4. Registrere kvalitetspoeng'!$N9:$AP9)*skalatil),"Tom")</f>
        <v>Tom</v>
      </c>
      <c r="Y11" s="52" t="str">
        <f>IF(ISNUMBER(Y$7),IF(ISBLANK('4. Registrere kvalitetspoeng'!AL9),,'4. Registrere kvalitetspoeng'!AL9/MAX('4. Registrere kvalitetspoeng'!$N9:$AP9)*skalatil),"Tom")</f>
        <v>Tom</v>
      </c>
      <c r="Z11" s="52" t="str">
        <f>IF(ISNUMBER(Z$7),IF(ISBLANK('4. Registrere kvalitetspoeng'!AN9),,'4. Registrere kvalitetspoeng'!AN9/MAX('4. Registrere kvalitetspoeng'!$N9:$AP9)*skalatil),"Tom")</f>
        <v>Tom</v>
      </c>
      <c r="AA11" s="52" t="str">
        <f>IF(ISNUMBER(AA$7),IF(ISBLANK('4. Registrere kvalitetspoeng'!AP9),,'4. Registrere kvalitetspoeng'!AP9/MAX('4. Registrere kvalitetspoeng'!$N9:$AP9)*skalatil),"Tom")</f>
        <v>Tom</v>
      </c>
      <c r="AB11" s="6"/>
      <c r="AC11" s="6"/>
      <c r="AD11" s="6"/>
      <c r="AE11" s="6"/>
      <c r="AF11" s="6"/>
      <c r="AG11" s="6"/>
      <c r="AH11" s="6"/>
      <c r="AI11" s="6"/>
      <c r="AJ11" s="6"/>
      <c r="AK11" s="6"/>
      <c r="AL11" s="6"/>
      <c r="AM11" s="6"/>
      <c r="AN11" s="6"/>
      <c r="AO11" s="6"/>
      <c r="AP11" s="6"/>
      <c r="AQ11" s="6"/>
      <c r="AR11" s="6"/>
      <c r="AS11" s="6"/>
      <c r="AT11" s="6"/>
      <c r="AU11" s="6"/>
      <c r="AV11" s="6"/>
    </row>
    <row r="12" spans="2:48" s="4" customFormat="1" x14ac:dyDescent="0.2">
      <c r="F12" s="478">
        <f>'2. Lage evalueringsmatrise'!F13</f>
        <v>0</v>
      </c>
      <c r="G12" s="480">
        <f>'2. Lage evalueringsmatrise'!G13</f>
        <v>0</v>
      </c>
      <c r="H12" s="480">
        <f>'2. Lage evalueringsmatrise'!H13</f>
        <v>0</v>
      </c>
      <c r="I12" s="88" t="str">
        <f>'2. Lage evalueringsmatrise'!I13</f>
        <v>K 1.4</v>
      </c>
      <c r="J12" s="91" t="str">
        <f>'2. Lage evalueringsmatrise'!J13</f>
        <v>Tilbydars kompetanse på risikostyring</v>
      </c>
      <c r="K12" s="90">
        <f>'2. Lage evalueringsmatrise'!L13</f>
        <v>0</v>
      </c>
      <c r="L12" s="87">
        <f>'2. Lage evalueringsmatrise'!M13</f>
        <v>0</v>
      </c>
      <c r="M12" s="52" t="str">
        <f>IF(ISNUMBER(M$7),IF(ISBLANK('4. Registrere kvalitetspoeng'!N10),,'4. Registrere kvalitetspoeng'!N10/MAX('4. Registrere kvalitetspoeng'!$N10:$AP10)*skalatil),"Tom")</f>
        <v>Tom</v>
      </c>
      <c r="N12" s="52" t="str">
        <f>IF(ISNUMBER(N$7),IF(ISBLANK('4. Registrere kvalitetspoeng'!P10),,'4. Registrere kvalitetspoeng'!P10/MAX('4. Registrere kvalitetspoeng'!$N10:$AP10)*skalatil),"Tom")</f>
        <v>Tom</v>
      </c>
      <c r="O12" s="52" t="str">
        <f>IF(ISNUMBER(O$7),IF(ISBLANK('4. Registrere kvalitetspoeng'!R10),,'4. Registrere kvalitetspoeng'!R10/MAX('4. Registrere kvalitetspoeng'!$N10:$AP10)*skalatil),"Tom")</f>
        <v>Tom</v>
      </c>
      <c r="P12" s="52" t="str">
        <f>IF(ISNUMBER(P$7),IF(ISBLANK('4. Registrere kvalitetspoeng'!T10),,'4. Registrere kvalitetspoeng'!T10/MAX('4. Registrere kvalitetspoeng'!$N10:$AP10)*skalatil),"Tom")</f>
        <v>Tom</v>
      </c>
      <c r="Q12" s="52" t="str">
        <f>IF(ISNUMBER(Q$7),IF(ISBLANK('4. Registrere kvalitetspoeng'!V10),,'4. Registrere kvalitetspoeng'!V10/MAX('4. Registrere kvalitetspoeng'!$N10:$AP10)*skalatil),"Tom")</f>
        <v>Tom</v>
      </c>
      <c r="R12" s="52" t="str">
        <f>IF(ISNUMBER(R$7),IF(ISBLANK('4. Registrere kvalitetspoeng'!X10),,'4. Registrere kvalitetspoeng'!X10/MAX('4. Registrere kvalitetspoeng'!$N10:$AP10)*skalatil),"Tom")</f>
        <v>Tom</v>
      </c>
      <c r="S12" s="52" t="str">
        <f>IF(ISNUMBER(S$7),IF(ISBLANK('4. Registrere kvalitetspoeng'!Z10),,'4. Registrere kvalitetspoeng'!Z10/MAX('4. Registrere kvalitetspoeng'!$N10:$AP10)*skalatil),"Tom")</f>
        <v>Tom</v>
      </c>
      <c r="T12" s="52" t="str">
        <f>IF(ISNUMBER(T$7),IF(ISBLANK('4. Registrere kvalitetspoeng'!AB10),,'4. Registrere kvalitetspoeng'!AB10/MAX('4. Registrere kvalitetspoeng'!$N10:$AP10)*skalatil),"Tom")</f>
        <v>Tom</v>
      </c>
      <c r="U12" s="52" t="str">
        <f>IF(ISNUMBER(U$7),IF(ISBLANK('4. Registrere kvalitetspoeng'!AD10),,'4. Registrere kvalitetspoeng'!AD10/MAX('4. Registrere kvalitetspoeng'!$N10:$AP10)*skalatil),"Tom")</f>
        <v>Tom</v>
      </c>
      <c r="V12" s="52" t="str">
        <f>IF(ISNUMBER(V$7),IF(ISBLANK('4. Registrere kvalitetspoeng'!AF10),,'4. Registrere kvalitetspoeng'!AF10/MAX('4. Registrere kvalitetspoeng'!$N10:$AP10)*skalatil),"Tom")</f>
        <v>Tom</v>
      </c>
      <c r="W12" s="52" t="str">
        <f>IF(ISNUMBER(W$7),IF(ISBLANK('4. Registrere kvalitetspoeng'!AH10),,'4. Registrere kvalitetspoeng'!AH10/MAX('4. Registrere kvalitetspoeng'!$N10:$AP10)*skalatil),"Tom")</f>
        <v>Tom</v>
      </c>
      <c r="X12" s="52" t="str">
        <f>IF(ISNUMBER(X$7),IF(ISBLANK('4. Registrere kvalitetspoeng'!AJ10),,'4. Registrere kvalitetspoeng'!AJ10/MAX('4. Registrere kvalitetspoeng'!$N10:$AP10)*skalatil),"Tom")</f>
        <v>Tom</v>
      </c>
      <c r="Y12" s="52" t="str">
        <f>IF(ISNUMBER(Y$7),IF(ISBLANK('4. Registrere kvalitetspoeng'!AL10),,'4. Registrere kvalitetspoeng'!AL10/MAX('4. Registrere kvalitetspoeng'!$N10:$AP10)*skalatil),"Tom")</f>
        <v>Tom</v>
      </c>
      <c r="Z12" s="52" t="str">
        <f>IF(ISNUMBER(Z$7),IF(ISBLANK('4. Registrere kvalitetspoeng'!AN10),,'4. Registrere kvalitetspoeng'!AN10/MAX('4. Registrere kvalitetspoeng'!$N10:$AP10)*skalatil),"Tom")</f>
        <v>Tom</v>
      </c>
      <c r="AA12" s="52" t="str">
        <f>IF(ISNUMBER(AA$7),IF(ISBLANK('4. Registrere kvalitetspoeng'!AP10),,'4. Registrere kvalitetspoeng'!AP10/MAX('4. Registrere kvalitetspoeng'!$N10:$AP10)*skalatil),"Tom")</f>
        <v>Tom</v>
      </c>
      <c r="AB12" s="6"/>
      <c r="AC12" s="6"/>
      <c r="AD12" s="6"/>
      <c r="AE12" s="6"/>
      <c r="AF12" s="6"/>
      <c r="AG12" s="6"/>
      <c r="AH12" s="6"/>
      <c r="AI12" s="6"/>
      <c r="AJ12" s="6"/>
      <c r="AK12" s="6"/>
      <c r="AL12" s="6"/>
      <c r="AM12" s="6"/>
      <c r="AN12" s="6"/>
      <c r="AO12" s="6"/>
      <c r="AP12" s="6"/>
      <c r="AQ12" s="6"/>
      <c r="AR12" s="6"/>
      <c r="AS12" s="6"/>
      <c r="AT12" s="6"/>
      <c r="AU12" s="6"/>
      <c r="AV12" s="6"/>
    </row>
    <row r="13" spans="2:48" s="4" customFormat="1" x14ac:dyDescent="0.2">
      <c r="F13" s="478">
        <f>'2. Lage evalueringsmatrise'!F14</f>
        <v>0</v>
      </c>
      <c r="G13" s="480">
        <f>'2. Lage evalueringsmatrise'!G14</f>
        <v>0</v>
      </c>
      <c r="H13" s="480">
        <f>'2. Lage evalueringsmatrise'!H14</f>
        <v>0</v>
      </c>
      <c r="I13" s="88" t="str">
        <f>'2. Lage evalueringsmatrise'!I14</f>
        <v>K 1.5</v>
      </c>
      <c r="J13" s="91">
        <f>'2. Lage evalueringsmatrise'!J14</f>
        <v>0</v>
      </c>
      <c r="K13" s="90">
        <f>'2. Lage evalueringsmatrise'!L14</f>
        <v>0</v>
      </c>
      <c r="L13" s="87">
        <f>'2. Lage evalueringsmatrise'!M14</f>
        <v>0</v>
      </c>
      <c r="M13" s="52" t="str">
        <f>IF(ISNUMBER(M$7),IF(ISBLANK('4. Registrere kvalitetspoeng'!N11),,'4. Registrere kvalitetspoeng'!N11/MAX('4. Registrere kvalitetspoeng'!$N11:$AP11)*skalatil),"Tom")</f>
        <v>Tom</v>
      </c>
      <c r="N13" s="52" t="str">
        <f>IF(ISNUMBER(N$7),IF(ISBLANK('4. Registrere kvalitetspoeng'!P11),,'4. Registrere kvalitetspoeng'!P11/MAX('4. Registrere kvalitetspoeng'!$N11:$AP11)*skalatil),"Tom")</f>
        <v>Tom</v>
      </c>
      <c r="O13" s="52" t="str">
        <f>IF(ISNUMBER(O$7),IF(ISBLANK('4. Registrere kvalitetspoeng'!R11),,'4. Registrere kvalitetspoeng'!R11/MAX('4. Registrere kvalitetspoeng'!$N11:$AP11)*skalatil),"Tom")</f>
        <v>Tom</v>
      </c>
      <c r="P13" s="52" t="str">
        <f>IF(ISNUMBER(P$7),IF(ISBLANK('4. Registrere kvalitetspoeng'!T11),,'4. Registrere kvalitetspoeng'!T11/MAX('4. Registrere kvalitetspoeng'!$N11:$AP11)*skalatil),"Tom")</f>
        <v>Tom</v>
      </c>
      <c r="Q13" s="52" t="str">
        <f>IF(ISNUMBER(Q$7),IF(ISBLANK('4. Registrere kvalitetspoeng'!V11),,'4. Registrere kvalitetspoeng'!V11/MAX('4. Registrere kvalitetspoeng'!$N11:$AP11)*skalatil),"Tom")</f>
        <v>Tom</v>
      </c>
      <c r="R13" s="52" t="str">
        <f>IF(ISNUMBER(R$7),IF(ISBLANK('4. Registrere kvalitetspoeng'!X11),,'4. Registrere kvalitetspoeng'!X11/MAX('4. Registrere kvalitetspoeng'!$N11:$AP11)*skalatil),"Tom")</f>
        <v>Tom</v>
      </c>
      <c r="S13" s="52" t="str">
        <f>IF(ISNUMBER(S$7),IF(ISBLANK('4. Registrere kvalitetspoeng'!Z11),,'4. Registrere kvalitetspoeng'!Z11/MAX('4. Registrere kvalitetspoeng'!$N11:$AP11)*skalatil),"Tom")</f>
        <v>Tom</v>
      </c>
      <c r="T13" s="52" t="str">
        <f>IF(ISNUMBER(T$7),IF(ISBLANK('4. Registrere kvalitetspoeng'!AB11),,'4. Registrere kvalitetspoeng'!AB11/MAX('4. Registrere kvalitetspoeng'!$N11:$AP11)*skalatil),"Tom")</f>
        <v>Tom</v>
      </c>
      <c r="U13" s="52" t="str">
        <f>IF(ISNUMBER(U$7),IF(ISBLANK('4. Registrere kvalitetspoeng'!AD11),,'4. Registrere kvalitetspoeng'!AD11/MAX('4. Registrere kvalitetspoeng'!$N11:$AP11)*skalatil),"Tom")</f>
        <v>Tom</v>
      </c>
      <c r="V13" s="52" t="str">
        <f>IF(ISNUMBER(V$7),IF(ISBLANK('4. Registrere kvalitetspoeng'!AF11),,'4. Registrere kvalitetspoeng'!AF11/MAX('4. Registrere kvalitetspoeng'!$N11:$AP11)*skalatil),"Tom")</f>
        <v>Tom</v>
      </c>
      <c r="W13" s="52" t="str">
        <f>IF(ISNUMBER(W$7),IF(ISBLANK('4. Registrere kvalitetspoeng'!AH11),,'4. Registrere kvalitetspoeng'!AH11/MAX('4. Registrere kvalitetspoeng'!$N11:$AP11)*skalatil),"Tom")</f>
        <v>Tom</v>
      </c>
      <c r="X13" s="52" t="str">
        <f>IF(ISNUMBER(X$7),IF(ISBLANK('4. Registrere kvalitetspoeng'!AJ11),,'4. Registrere kvalitetspoeng'!AJ11/MAX('4. Registrere kvalitetspoeng'!$N11:$AP11)*skalatil),"Tom")</f>
        <v>Tom</v>
      </c>
      <c r="Y13" s="52" t="str">
        <f>IF(ISNUMBER(Y$7),IF(ISBLANK('4. Registrere kvalitetspoeng'!AL11),,'4. Registrere kvalitetspoeng'!AL11/MAX('4. Registrere kvalitetspoeng'!$N11:$AP11)*skalatil),"Tom")</f>
        <v>Tom</v>
      </c>
      <c r="Z13" s="52" t="str">
        <f>IF(ISNUMBER(Z$7),IF(ISBLANK('4. Registrere kvalitetspoeng'!AN11),,'4. Registrere kvalitetspoeng'!AN11/MAX('4. Registrere kvalitetspoeng'!$N11:$AP11)*skalatil),"Tom")</f>
        <v>Tom</v>
      </c>
      <c r="AA13" s="52" t="str">
        <f>IF(ISNUMBER(AA$7),IF(ISBLANK('4. Registrere kvalitetspoeng'!AP11),,'4. Registrere kvalitetspoeng'!AP11/MAX('4. Registrere kvalitetspoeng'!$N11:$AP11)*skalatil),"Tom")</f>
        <v>Tom</v>
      </c>
      <c r="AB13" s="6"/>
      <c r="AC13" s="6"/>
      <c r="AD13" s="6"/>
      <c r="AE13" s="6"/>
      <c r="AF13" s="6"/>
      <c r="AG13" s="6"/>
      <c r="AH13" s="6"/>
      <c r="AI13" s="6"/>
      <c r="AJ13" s="6"/>
      <c r="AK13" s="6"/>
      <c r="AL13" s="6"/>
      <c r="AM13" s="6"/>
      <c r="AN13" s="6"/>
      <c r="AO13" s="6"/>
      <c r="AP13" s="6"/>
      <c r="AQ13" s="6"/>
      <c r="AR13" s="6"/>
      <c r="AS13" s="6"/>
      <c r="AT13" s="6"/>
      <c r="AU13" s="6"/>
      <c r="AV13" s="6"/>
    </row>
    <row r="14" spans="2:48" s="4" customFormat="1" x14ac:dyDescent="0.2">
      <c r="F14" s="478">
        <f>'2. Lage evalueringsmatrise'!F15</f>
        <v>0</v>
      </c>
      <c r="G14" s="480">
        <f>'2. Lage evalueringsmatrise'!G15</f>
        <v>0</v>
      </c>
      <c r="H14" s="480">
        <f>'2. Lage evalueringsmatrise'!H15</f>
        <v>0</v>
      </c>
      <c r="I14" s="88" t="str">
        <f>'2. Lage evalueringsmatrise'!I15</f>
        <v>K 1.6</v>
      </c>
      <c r="J14" s="91">
        <f>'2. Lage evalueringsmatrise'!J15</f>
        <v>0</v>
      </c>
      <c r="K14" s="90">
        <f>'2. Lage evalueringsmatrise'!L15</f>
        <v>0</v>
      </c>
      <c r="L14" s="87">
        <f>'2. Lage evalueringsmatrise'!M15</f>
        <v>0</v>
      </c>
      <c r="M14" s="52" t="str">
        <f>IF(ISNUMBER(M$7),IF(ISBLANK('4. Registrere kvalitetspoeng'!N12),,'4. Registrere kvalitetspoeng'!N12/MAX('4. Registrere kvalitetspoeng'!$N12:$AP12)*skalatil),"Tom")</f>
        <v>Tom</v>
      </c>
      <c r="N14" s="52" t="str">
        <f>IF(ISNUMBER(N$7),IF(ISBLANK('4. Registrere kvalitetspoeng'!P12),,'4. Registrere kvalitetspoeng'!P12/MAX('4. Registrere kvalitetspoeng'!$N12:$AP12)*skalatil),"Tom")</f>
        <v>Tom</v>
      </c>
      <c r="O14" s="52" t="str">
        <f>IF(ISNUMBER(O$7),IF(ISBLANK('4. Registrere kvalitetspoeng'!R12),,'4. Registrere kvalitetspoeng'!R12/MAX('4. Registrere kvalitetspoeng'!$N12:$AP12)*skalatil),"Tom")</f>
        <v>Tom</v>
      </c>
      <c r="P14" s="52" t="str">
        <f>IF(ISNUMBER(P$7),IF(ISBLANK('4. Registrere kvalitetspoeng'!T12),,'4. Registrere kvalitetspoeng'!T12/MAX('4. Registrere kvalitetspoeng'!$N12:$AP12)*skalatil),"Tom")</f>
        <v>Tom</v>
      </c>
      <c r="Q14" s="52" t="str">
        <f>IF(ISNUMBER(Q$7),IF(ISBLANK('4. Registrere kvalitetspoeng'!V12),,'4. Registrere kvalitetspoeng'!V12/MAX('4. Registrere kvalitetspoeng'!$N12:$AP12)*skalatil),"Tom")</f>
        <v>Tom</v>
      </c>
      <c r="R14" s="52" t="str">
        <f>IF(ISNUMBER(R$7),IF(ISBLANK('4. Registrere kvalitetspoeng'!X12),,'4. Registrere kvalitetspoeng'!X12/MAX('4. Registrere kvalitetspoeng'!$N12:$AP12)*skalatil),"Tom")</f>
        <v>Tom</v>
      </c>
      <c r="S14" s="52" t="str">
        <f>IF(ISNUMBER(S$7),IF(ISBLANK('4. Registrere kvalitetspoeng'!Z12),,'4. Registrere kvalitetspoeng'!Z12/MAX('4. Registrere kvalitetspoeng'!$N12:$AP12)*skalatil),"Tom")</f>
        <v>Tom</v>
      </c>
      <c r="T14" s="52" t="str">
        <f>IF(ISNUMBER(T$7),IF(ISBLANK('4. Registrere kvalitetspoeng'!AB12),,'4. Registrere kvalitetspoeng'!AB12/MAX('4. Registrere kvalitetspoeng'!$N12:$AP12)*skalatil),"Tom")</f>
        <v>Tom</v>
      </c>
      <c r="U14" s="52" t="str">
        <f>IF(ISNUMBER(U$7),IF(ISBLANK('4. Registrere kvalitetspoeng'!AD12),,'4. Registrere kvalitetspoeng'!AD12/MAX('4. Registrere kvalitetspoeng'!$N12:$AP12)*skalatil),"Tom")</f>
        <v>Tom</v>
      </c>
      <c r="V14" s="52" t="str">
        <f>IF(ISNUMBER(V$7),IF(ISBLANK('4. Registrere kvalitetspoeng'!AF12),,'4. Registrere kvalitetspoeng'!AF12/MAX('4. Registrere kvalitetspoeng'!$N12:$AP12)*skalatil),"Tom")</f>
        <v>Tom</v>
      </c>
      <c r="W14" s="52" t="str">
        <f>IF(ISNUMBER(W$7),IF(ISBLANK('4. Registrere kvalitetspoeng'!AH12),,'4. Registrere kvalitetspoeng'!AH12/MAX('4. Registrere kvalitetspoeng'!$N12:$AP12)*skalatil),"Tom")</f>
        <v>Tom</v>
      </c>
      <c r="X14" s="52" t="str">
        <f>IF(ISNUMBER(X$7),IF(ISBLANK('4. Registrere kvalitetspoeng'!AJ12),,'4. Registrere kvalitetspoeng'!AJ12/MAX('4. Registrere kvalitetspoeng'!$N12:$AP12)*skalatil),"Tom")</f>
        <v>Tom</v>
      </c>
      <c r="Y14" s="52" t="str">
        <f>IF(ISNUMBER(Y$7),IF(ISBLANK('4. Registrere kvalitetspoeng'!AL12),,'4. Registrere kvalitetspoeng'!AL12/MAX('4. Registrere kvalitetspoeng'!$N12:$AP12)*skalatil),"Tom")</f>
        <v>Tom</v>
      </c>
      <c r="Z14" s="52" t="str">
        <f>IF(ISNUMBER(Z$7),IF(ISBLANK('4. Registrere kvalitetspoeng'!AN12),,'4. Registrere kvalitetspoeng'!AN12/MAX('4. Registrere kvalitetspoeng'!$N12:$AP12)*skalatil),"Tom")</f>
        <v>Tom</v>
      </c>
      <c r="AA14" s="52" t="str">
        <f>IF(ISNUMBER(AA$7),IF(ISBLANK('4. Registrere kvalitetspoeng'!AP12),,'4. Registrere kvalitetspoeng'!AP12/MAX('4. Registrere kvalitetspoeng'!$N12:$AP12)*skalatil),"Tom")</f>
        <v>Tom</v>
      </c>
      <c r="AB14" s="6"/>
      <c r="AC14" s="6"/>
      <c r="AD14" s="6"/>
      <c r="AE14" s="6"/>
      <c r="AF14" s="6"/>
      <c r="AG14" s="6"/>
      <c r="AH14" s="6"/>
      <c r="AI14" s="6"/>
      <c r="AJ14" s="6"/>
      <c r="AK14" s="6"/>
      <c r="AL14" s="6"/>
      <c r="AM14" s="6"/>
      <c r="AN14" s="6"/>
      <c r="AO14" s="6"/>
      <c r="AP14" s="6"/>
      <c r="AQ14" s="6"/>
      <c r="AR14" s="6"/>
      <c r="AS14" s="6"/>
      <c r="AT14" s="6"/>
      <c r="AU14" s="6"/>
      <c r="AV14" s="6"/>
    </row>
    <row r="15" spans="2:48" s="4" customFormat="1" x14ac:dyDescent="0.2">
      <c r="F15" s="478">
        <f>'2. Lage evalueringsmatrise'!F16</f>
        <v>0</v>
      </c>
      <c r="G15" s="480">
        <f>'2. Lage evalueringsmatrise'!G16</f>
        <v>0</v>
      </c>
      <c r="H15" s="480">
        <f>'2. Lage evalueringsmatrise'!H16</f>
        <v>0</v>
      </c>
      <c r="I15" s="88" t="str">
        <f>'2. Lage evalueringsmatrise'!I16</f>
        <v>K 1.7</v>
      </c>
      <c r="J15" s="91">
        <f>'2. Lage evalueringsmatrise'!J16</f>
        <v>0</v>
      </c>
      <c r="K15" s="90">
        <f>'2. Lage evalueringsmatrise'!L16</f>
        <v>0</v>
      </c>
      <c r="L15" s="87">
        <f>'2. Lage evalueringsmatrise'!M16</f>
        <v>0</v>
      </c>
      <c r="M15" s="52" t="str">
        <f>IF(ISNUMBER(M$7),IF(ISBLANK('4. Registrere kvalitetspoeng'!N13),,'4. Registrere kvalitetspoeng'!N13/MAX('4. Registrere kvalitetspoeng'!$N13:$AP13)*skalatil),"Tom")</f>
        <v>Tom</v>
      </c>
      <c r="N15" s="52" t="str">
        <f>IF(ISNUMBER(N$7),IF(ISBLANK('4. Registrere kvalitetspoeng'!P13),,'4. Registrere kvalitetspoeng'!P13/MAX('4. Registrere kvalitetspoeng'!$N13:$AP13)*skalatil),"Tom")</f>
        <v>Tom</v>
      </c>
      <c r="O15" s="52" t="str">
        <f>IF(ISNUMBER(O$7),IF(ISBLANK('4. Registrere kvalitetspoeng'!R13),,'4. Registrere kvalitetspoeng'!R13/MAX('4. Registrere kvalitetspoeng'!$N13:$AP13)*skalatil),"Tom")</f>
        <v>Tom</v>
      </c>
      <c r="P15" s="52" t="str">
        <f>IF(ISNUMBER(P$7),IF(ISBLANK('4. Registrere kvalitetspoeng'!T13),,'4. Registrere kvalitetspoeng'!T13/MAX('4. Registrere kvalitetspoeng'!$N13:$AP13)*skalatil),"Tom")</f>
        <v>Tom</v>
      </c>
      <c r="Q15" s="52" t="str">
        <f>IF(ISNUMBER(Q$7),IF(ISBLANK('4. Registrere kvalitetspoeng'!V13),,'4. Registrere kvalitetspoeng'!V13/MAX('4. Registrere kvalitetspoeng'!$N13:$AP13)*skalatil),"Tom")</f>
        <v>Tom</v>
      </c>
      <c r="R15" s="52" t="str">
        <f>IF(ISNUMBER(R$7),IF(ISBLANK('4. Registrere kvalitetspoeng'!X13),,'4. Registrere kvalitetspoeng'!X13/MAX('4. Registrere kvalitetspoeng'!$N13:$AP13)*skalatil),"Tom")</f>
        <v>Tom</v>
      </c>
      <c r="S15" s="52" t="str">
        <f>IF(ISNUMBER(S$7),IF(ISBLANK('4. Registrere kvalitetspoeng'!Z13),,'4. Registrere kvalitetspoeng'!Z13/MAX('4. Registrere kvalitetspoeng'!$N13:$AP13)*skalatil),"Tom")</f>
        <v>Tom</v>
      </c>
      <c r="T15" s="52" t="str">
        <f>IF(ISNUMBER(T$7),IF(ISBLANK('4. Registrere kvalitetspoeng'!AB13),,'4. Registrere kvalitetspoeng'!AB13/MAX('4. Registrere kvalitetspoeng'!$N13:$AP13)*skalatil),"Tom")</f>
        <v>Tom</v>
      </c>
      <c r="U15" s="52" t="str">
        <f>IF(ISNUMBER(U$7),IF(ISBLANK('4. Registrere kvalitetspoeng'!AD13),,'4. Registrere kvalitetspoeng'!AD13/MAX('4. Registrere kvalitetspoeng'!$N13:$AP13)*skalatil),"Tom")</f>
        <v>Tom</v>
      </c>
      <c r="V15" s="52" t="str">
        <f>IF(ISNUMBER(V$7),IF(ISBLANK('4. Registrere kvalitetspoeng'!AF13),,'4. Registrere kvalitetspoeng'!AF13/MAX('4. Registrere kvalitetspoeng'!$N13:$AP13)*skalatil),"Tom")</f>
        <v>Tom</v>
      </c>
      <c r="W15" s="52" t="str">
        <f>IF(ISNUMBER(W$7),IF(ISBLANK('4. Registrere kvalitetspoeng'!AH13),,'4. Registrere kvalitetspoeng'!AH13/MAX('4. Registrere kvalitetspoeng'!$N13:$AP13)*skalatil),"Tom")</f>
        <v>Tom</v>
      </c>
      <c r="X15" s="52" t="str">
        <f>IF(ISNUMBER(X$7),IF(ISBLANK('4. Registrere kvalitetspoeng'!AJ13),,'4. Registrere kvalitetspoeng'!AJ13/MAX('4. Registrere kvalitetspoeng'!$N13:$AP13)*skalatil),"Tom")</f>
        <v>Tom</v>
      </c>
      <c r="Y15" s="52" t="str">
        <f>IF(ISNUMBER(Y$7),IF(ISBLANK('4. Registrere kvalitetspoeng'!AL13),,'4. Registrere kvalitetspoeng'!AL13/MAX('4. Registrere kvalitetspoeng'!$N13:$AP13)*skalatil),"Tom")</f>
        <v>Tom</v>
      </c>
      <c r="Z15" s="52" t="str">
        <f>IF(ISNUMBER(Z$7),IF(ISBLANK('4. Registrere kvalitetspoeng'!AN13),,'4. Registrere kvalitetspoeng'!AN13/MAX('4. Registrere kvalitetspoeng'!$N13:$AP13)*skalatil),"Tom")</f>
        <v>Tom</v>
      </c>
      <c r="AA15" s="52" t="str">
        <f>IF(ISNUMBER(AA$7),IF(ISBLANK('4. Registrere kvalitetspoeng'!AP13),,'4. Registrere kvalitetspoeng'!AP13/MAX('4. Registrere kvalitetspoeng'!$N13:$AP13)*skalatil),"Tom")</f>
        <v>Tom</v>
      </c>
      <c r="AB15" s="6"/>
      <c r="AC15" s="6"/>
      <c r="AD15" s="6"/>
      <c r="AE15" s="6"/>
      <c r="AF15" s="6"/>
      <c r="AG15" s="6"/>
      <c r="AH15" s="6"/>
      <c r="AI15" s="6"/>
      <c r="AJ15" s="6"/>
      <c r="AK15" s="6"/>
      <c r="AL15" s="6"/>
      <c r="AM15" s="6"/>
      <c r="AN15" s="6"/>
      <c r="AO15" s="6"/>
      <c r="AP15" s="6"/>
      <c r="AQ15" s="6"/>
      <c r="AR15" s="6"/>
      <c r="AS15" s="6"/>
      <c r="AT15" s="6"/>
      <c r="AU15" s="6"/>
      <c r="AV15" s="6"/>
    </row>
    <row r="16" spans="2:48" s="4" customFormat="1" ht="13.5" thickBot="1" x14ac:dyDescent="0.25">
      <c r="F16" s="54"/>
      <c r="G16" s="54"/>
      <c r="H16" s="54"/>
      <c r="I16" s="54"/>
      <c r="J16" s="54"/>
      <c r="K16" s="54"/>
      <c r="L16" s="54"/>
      <c r="M16" s="92" t="str">
        <f t="shared" ref="M16:AA16" si="0">IFERROR(M9*$K9+M10*$K10+M11*$K11+M12*$K12+M13*$K13+M14*$K14+M15*$K15,"Tom")</f>
        <v>Tom</v>
      </c>
      <c r="N16" s="92" t="str">
        <f t="shared" si="0"/>
        <v>Tom</v>
      </c>
      <c r="O16" s="92" t="str">
        <f t="shared" si="0"/>
        <v>Tom</v>
      </c>
      <c r="P16" s="92" t="str">
        <f t="shared" si="0"/>
        <v>Tom</v>
      </c>
      <c r="Q16" s="92" t="str">
        <f t="shared" si="0"/>
        <v>Tom</v>
      </c>
      <c r="R16" s="92" t="str">
        <f t="shared" si="0"/>
        <v>Tom</v>
      </c>
      <c r="S16" s="92" t="str">
        <f t="shared" si="0"/>
        <v>Tom</v>
      </c>
      <c r="T16" s="92" t="str">
        <f t="shared" si="0"/>
        <v>Tom</v>
      </c>
      <c r="U16" s="92" t="str">
        <f t="shared" si="0"/>
        <v>Tom</v>
      </c>
      <c r="V16" s="92" t="str">
        <f t="shared" si="0"/>
        <v>Tom</v>
      </c>
      <c r="W16" s="92" t="str">
        <f t="shared" si="0"/>
        <v>Tom</v>
      </c>
      <c r="X16" s="92" t="str">
        <f t="shared" si="0"/>
        <v>Tom</v>
      </c>
      <c r="Y16" s="92" t="str">
        <f t="shared" si="0"/>
        <v>Tom</v>
      </c>
      <c r="Z16" s="92" t="str">
        <f t="shared" si="0"/>
        <v>Tom</v>
      </c>
      <c r="AA16" s="92" t="str">
        <f t="shared" si="0"/>
        <v>Tom</v>
      </c>
      <c r="AB16" s="6"/>
      <c r="AC16" s="6"/>
      <c r="AD16" s="6"/>
      <c r="AE16" s="6"/>
      <c r="AF16" s="6"/>
      <c r="AG16" s="6"/>
      <c r="AH16" s="6"/>
      <c r="AI16" s="6"/>
      <c r="AJ16" s="6"/>
      <c r="AK16" s="6"/>
      <c r="AL16" s="6"/>
      <c r="AM16" s="6"/>
      <c r="AN16" s="6"/>
      <c r="AO16" s="6"/>
      <c r="AP16" s="6"/>
      <c r="AQ16" s="6"/>
      <c r="AR16" s="6"/>
      <c r="AS16" s="6"/>
      <c r="AT16" s="6"/>
      <c r="AU16" s="6"/>
      <c r="AV16" s="6"/>
    </row>
    <row r="17" spans="1:48" s="4" customFormat="1" ht="13.5" thickBot="1" x14ac:dyDescent="0.25">
      <c r="F17" s="204" t="s">
        <v>207</v>
      </c>
      <c r="G17" s="204"/>
      <c r="H17" s="204"/>
      <c r="I17" s="204"/>
      <c r="J17" s="204"/>
      <c r="K17" s="204"/>
      <c r="L17" s="204"/>
      <c r="M17" s="130" t="str">
        <f t="shared" ref="M17:AA17" si="1">IFERROR(M16/MAX($M16:$AA16)*skalatil,"tom")</f>
        <v>tom</v>
      </c>
      <c r="N17" s="130" t="str">
        <f t="shared" si="1"/>
        <v>tom</v>
      </c>
      <c r="O17" s="130" t="str">
        <f t="shared" si="1"/>
        <v>tom</v>
      </c>
      <c r="P17" s="130" t="str">
        <f t="shared" si="1"/>
        <v>tom</v>
      </c>
      <c r="Q17" s="130" t="str">
        <f t="shared" si="1"/>
        <v>tom</v>
      </c>
      <c r="R17" s="130" t="str">
        <f t="shared" si="1"/>
        <v>tom</v>
      </c>
      <c r="S17" s="130" t="str">
        <f t="shared" si="1"/>
        <v>tom</v>
      </c>
      <c r="T17" s="130" t="str">
        <f t="shared" si="1"/>
        <v>tom</v>
      </c>
      <c r="U17" s="130" t="str">
        <f t="shared" si="1"/>
        <v>tom</v>
      </c>
      <c r="V17" s="130" t="str">
        <f t="shared" si="1"/>
        <v>tom</v>
      </c>
      <c r="W17" s="130" t="str">
        <f t="shared" si="1"/>
        <v>tom</v>
      </c>
      <c r="X17" s="130" t="str">
        <f t="shared" si="1"/>
        <v>tom</v>
      </c>
      <c r="Y17" s="130" t="str">
        <f t="shared" si="1"/>
        <v>tom</v>
      </c>
      <c r="Z17" s="130" t="str">
        <f t="shared" si="1"/>
        <v>tom</v>
      </c>
      <c r="AA17" s="130" t="str">
        <f t="shared" si="1"/>
        <v>tom</v>
      </c>
      <c r="AB17" s="6"/>
      <c r="AC17" s="6"/>
      <c r="AD17" s="6"/>
      <c r="AE17" s="6"/>
      <c r="AF17" s="6"/>
      <c r="AG17" s="6"/>
      <c r="AH17" s="6"/>
      <c r="AI17" s="6"/>
      <c r="AJ17" s="6"/>
      <c r="AK17" s="6"/>
      <c r="AL17" s="6"/>
      <c r="AM17" s="6"/>
      <c r="AN17" s="6"/>
      <c r="AO17" s="6"/>
      <c r="AP17" s="6"/>
      <c r="AQ17" s="6"/>
      <c r="AR17" s="6"/>
      <c r="AS17" s="6"/>
      <c r="AT17" s="6"/>
      <c r="AU17" s="6"/>
      <c r="AV17" s="6"/>
    </row>
    <row r="18" spans="1:48" s="4" customFormat="1" x14ac:dyDescent="0.2">
      <c r="F18" s="478" t="str">
        <f>'2. Lage evalueringsmatrise'!F19</f>
        <v>K 2</v>
      </c>
      <c r="G18" s="479" t="str">
        <f>'2. Lage evalueringsmatrise'!G19</f>
        <v>Miljø</v>
      </c>
      <c r="H18" s="480">
        <f>'2. Lage evalueringsmatrise'!H19</f>
        <v>0.3</v>
      </c>
      <c r="I18" s="88" t="str">
        <f>'2. Lage evalueringsmatrise'!I19</f>
        <v>K 2.1</v>
      </c>
      <c r="J18" s="91" t="str">
        <f>'2. Lage evalueringsmatrise'!J19</f>
        <v>Kor godt eigna prosjekteringsgruppeleiaren og arkitekten er for prosjektet</v>
      </c>
      <c r="K18" s="90">
        <f>'2. Lage evalueringsmatrise'!L19</f>
        <v>0.3</v>
      </c>
      <c r="L18" s="93">
        <f>'2. Lage evalueringsmatrise'!M19</f>
        <v>0.09</v>
      </c>
      <c r="M18" s="51" t="str">
        <f>IF(ISNUMBER(M$7),IF(ISBLANK('4. Registrere kvalitetspoeng'!N16),,'4. Registrere kvalitetspoeng'!N16/MAX('4. Registrere kvalitetspoeng'!$N16:$AP16)*skalatil),"Tom")</f>
        <v>Tom</v>
      </c>
      <c r="N18" s="51" t="str">
        <f>IF(ISNUMBER(N$7),IF(ISBLANK('4. Registrere kvalitetspoeng'!P16),,'4. Registrere kvalitetspoeng'!P16/MAX('4. Registrere kvalitetspoeng'!$N16:$AP16)*skalatil),"Tom")</f>
        <v>Tom</v>
      </c>
      <c r="O18" s="51" t="str">
        <f>IF(ISNUMBER(O$7),IF(ISBLANK('4. Registrere kvalitetspoeng'!R16),,'4. Registrere kvalitetspoeng'!R16/MAX('4. Registrere kvalitetspoeng'!$N16:$AP16)*skalatil),"Tom")</f>
        <v>Tom</v>
      </c>
      <c r="P18" s="51" t="str">
        <f>IF(ISNUMBER(P$7),IF(ISBLANK('4. Registrere kvalitetspoeng'!T16),,'4. Registrere kvalitetspoeng'!T16/MAX('4. Registrere kvalitetspoeng'!$N16:$AP16)*skalatil),"Tom")</f>
        <v>Tom</v>
      </c>
      <c r="Q18" s="51" t="str">
        <f>IF(ISNUMBER(Q$7),IF(ISBLANK('4. Registrere kvalitetspoeng'!V16),,'4. Registrere kvalitetspoeng'!V16/MAX('4. Registrere kvalitetspoeng'!$N16:$AP16)*skalatil),"Tom")</f>
        <v>Tom</v>
      </c>
      <c r="R18" s="51" t="str">
        <f>IF(ISNUMBER(R$7),IF(ISBLANK('4. Registrere kvalitetspoeng'!X16),,'4. Registrere kvalitetspoeng'!X16/MAX('4. Registrere kvalitetspoeng'!$N16:$AP16)*skalatil),"Tom")</f>
        <v>Tom</v>
      </c>
      <c r="S18" s="51" t="str">
        <f>IF(ISNUMBER(S$7),IF(ISBLANK('4. Registrere kvalitetspoeng'!Z16),,'4. Registrere kvalitetspoeng'!Z16/MAX('4. Registrere kvalitetspoeng'!$N16:$AP16)*skalatil),"Tom")</f>
        <v>Tom</v>
      </c>
      <c r="T18" s="51" t="str">
        <f>IF(ISNUMBER(T$7),IF(ISBLANK('4. Registrere kvalitetspoeng'!AB16),,'4. Registrere kvalitetspoeng'!AB16/MAX('4. Registrere kvalitetspoeng'!$N16:$AP16)*skalatil),"Tom")</f>
        <v>Tom</v>
      </c>
      <c r="U18" s="51" t="str">
        <f>IF(ISNUMBER(U$7),IF(ISBLANK('4. Registrere kvalitetspoeng'!AD16),,'4. Registrere kvalitetspoeng'!AD16/MAX('4. Registrere kvalitetspoeng'!$N16:$AP16)*skalatil),"Tom")</f>
        <v>Tom</v>
      </c>
      <c r="V18" s="51" t="str">
        <f>IF(ISNUMBER(V$7),IF(ISBLANK('4. Registrere kvalitetspoeng'!AF16),,'4. Registrere kvalitetspoeng'!AF16/MAX('4. Registrere kvalitetspoeng'!$N16:$AP16)*skalatil),"Tom")</f>
        <v>Tom</v>
      </c>
      <c r="W18" s="51" t="str">
        <f>IF(ISNUMBER(W$7),IF(ISBLANK('4. Registrere kvalitetspoeng'!AH16),,'4. Registrere kvalitetspoeng'!AH16/MAX('4. Registrere kvalitetspoeng'!$N16:$AP16)*skalatil),"Tom")</f>
        <v>Tom</v>
      </c>
      <c r="X18" s="51" t="str">
        <f>IF(ISNUMBER(X$7),IF(ISBLANK('4. Registrere kvalitetspoeng'!AJ16),,'4. Registrere kvalitetspoeng'!AJ16/MAX('4. Registrere kvalitetspoeng'!$N16:$AP16)*skalatil),"Tom")</f>
        <v>Tom</v>
      </c>
      <c r="Y18" s="51" t="str">
        <f>IF(ISNUMBER(Y$7),IF(ISBLANK('4. Registrere kvalitetspoeng'!AL16),,'4. Registrere kvalitetspoeng'!AL16/MAX('4. Registrere kvalitetspoeng'!$N16:$AP16)*skalatil),"Tom")</f>
        <v>Tom</v>
      </c>
      <c r="Z18" s="51" t="str">
        <f>IF(ISNUMBER(Z$7),IF(ISBLANK('4. Registrere kvalitetspoeng'!AN16),,'4. Registrere kvalitetspoeng'!AN16/MAX('4. Registrere kvalitetspoeng'!$N16:$AP16)*skalatil),"Tom")</f>
        <v>Tom</v>
      </c>
      <c r="AA18" s="51" t="str">
        <f>IF(ISNUMBER(AA$7),IF(ISBLANK('4. Registrere kvalitetspoeng'!AP16),,'4. Registrere kvalitetspoeng'!AP16/MAX('4. Registrere kvalitetspoeng'!$N16:$AP16)*skalatil),"Tom")</f>
        <v>Tom</v>
      </c>
      <c r="AB18" s="6"/>
      <c r="AC18" s="6"/>
      <c r="AD18" s="6"/>
      <c r="AE18" s="6"/>
      <c r="AF18" s="6"/>
      <c r="AG18" s="6"/>
      <c r="AH18" s="6"/>
      <c r="AI18" s="6"/>
      <c r="AJ18" s="6"/>
      <c r="AK18" s="6"/>
      <c r="AL18" s="6"/>
      <c r="AM18" s="6"/>
      <c r="AN18" s="6"/>
      <c r="AO18" s="6"/>
      <c r="AP18" s="6"/>
      <c r="AQ18" s="6"/>
      <c r="AR18" s="6"/>
      <c r="AS18" s="6"/>
      <c r="AT18" s="6"/>
      <c r="AU18" s="6"/>
      <c r="AV18" s="6"/>
    </row>
    <row r="19" spans="1:48" s="4" customFormat="1" x14ac:dyDescent="0.2">
      <c r="F19" s="478">
        <f>'2. Lage evalueringsmatrise'!F20</f>
        <v>0</v>
      </c>
      <c r="G19" s="480">
        <f>'2. Lage evalueringsmatrise'!G20</f>
        <v>0</v>
      </c>
      <c r="H19" s="480">
        <f>'2. Lage evalueringsmatrise'!H20</f>
        <v>0</v>
      </c>
      <c r="I19" s="88" t="str">
        <f>'2. Lage evalueringsmatrise'!I20</f>
        <v>K 2.2</v>
      </c>
      <c r="J19" s="91" t="str">
        <f>'2. Lage evalueringsmatrise'!J20</f>
        <v>Kor godt eigna miljøkoordinatoren er for prosjektet</v>
      </c>
      <c r="K19" s="90">
        <f>'2. Lage evalueringsmatrise'!L20</f>
        <v>0.4</v>
      </c>
      <c r="L19" s="93">
        <f>'2. Lage evalueringsmatrise'!M20</f>
        <v>0.12</v>
      </c>
      <c r="M19" s="52" t="str">
        <f>IF(ISNUMBER(M$7),IF(ISBLANK('4. Registrere kvalitetspoeng'!N17),,'4. Registrere kvalitetspoeng'!N17/MAX('4. Registrere kvalitetspoeng'!$N17:$AP17)*skalatil),"Tom")</f>
        <v>Tom</v>
      </c>
      <c r="N19" s="52" t="str">
        <f>IF(ISNUMBER(N$7),IF(ISBLANK('4. Registrere kvalitetspoeng'!P17),,'4. Registrere kvalitetspoeng'!P17/MAX('4. Registrere kvalitetspoeng'!$N17:$AP17)*skalatil),"Tom")</f>
        <v>Tom</v>
      </c>
      <c r="O19" s="52" t="str">
        <f>IF(ISNUMBER(O$7),IF(ISBLANK('4. Registrere kvalitetspoeng'!R17),,'4. Registrere kvalitetspoeng'!R17/MAX('4. Registrere kvalitetspoeng'!$N17:$AP17)*skalatil),"Tom")</f>
        <v>Tom</v>
      </c>
      <c r="P19" s="52" t="str">
        <f>IF(ISNUMBER(P$7),IF(ISBLANK('4. Registrere kvalitetspoeng'!T17),,'4. Registrere kvalitetspoeng'!T17/MAX('4. Registrere kvalitetspoeng'!$N17:$AP17)*skalatil),"Tom")</f>
        <v>Tom</v>
      </c>
      <c r="Q19" s="52" t="str">
        <f>IF(ISNUMBER(Q$7),IF(ISBLANK('4. Registrere kvalitetspoeng'!V17),,'4. Registrere kvalitetspoeng'!V17/MAX('4. Registrere kvalitetspoeng'!$N17:$AP17)*skalatil),"Tom")</f>
        <v>Tom</v>
      </c>
      <c r="R19" s="52" t="str">
        <f>IF(ISNUMBER(R$7),IF(ISBLANK('4. Registrere kvalitetspoeng'!X17),,'4. Registrere kvalitetspoeng'!X17/MAX('4. Registrere kvalitetspoeng'!$N17:$AP17)*skalatil),"Tom")</f>
        <v>Tom</v>
      </c>
      <c r="S19" s="52" t="str">
        <f>IF(ISNUMBER(S$7),IF(ISBLANK('4. Registrere kvalitetspoeng'!Z17),,'4. Registrere kvalitetspoeng'!Z17/MAX('4. Registrere kvalitetspoeng'!$N17:$AP17)*skalatil),"Tom")</f>
        <v>Tom</v>
      </c>
      <c r="T19" s="52" t="str">
        <f>IF(ISNUMBER(T$7),IF(ISBLANK('4. Registrere kvalitetspoeng'!AB17),,'4. Registrere kvalitetspoeng'!AB17/MAX('4. Registrere kvalitetspoeng'!$N17:$AP17)*skalatil),"Tom")</f>
        <v>Tom</v>
      </c>
      <c r="U19" s="52" t="str">
        <f>IF(ISNUMBER(U$7),IF(ISBLANK('4. Registrere kvalitetspoeng'!AD17),,'4. Registrere kvalitetspoeng'!AD17/MAX('4. Registrere kvalitetspoeng'!$N17:$AP17)*skalatil),"Tom")</f>
        <v>Tom</v>
      </c>
      <c r="V19" s="52" t="str">
        <f>IF(ISNUMBER(V$7),IF(ISBLANK('4. Registrere kvalitetspoeng'!AF17),,'4. Registrere kvalitetspoeng'!AF17/MAX('4. Registrere kvalitetspoeng'!$N17:$AP17)*skalatil),"Tom")</f>
        <v>Tom</v>
      </c>
      <c r="W19" s="52" t="str">
        <f>IF(ISNUMBER(W$7),IF(ISBLANK('4. Registrere kvalitetspoeng'!AH17),,'4. Registrere kvalitetspoeng'!AH17/MAX('4. Registrere kvalitetspoeng'!$N17:$AP17)*skalatil),"Tom")</f>
        <v>Tom</v>
      </c>
      <c r="X19" s="52" t="str">
        <f>IF(ISNUMBER(X$7),IF(ISBLANK('4. Registrere kvalitetspoeng'!AJ17),,'4. Registrere kvalitetspoeng'!AJ17/MAX('4. Registrere kvalitetspoeng'!$N17:$AP17)*skalatil),"Tom")</f>
        <v>Tom</v>
      </c>
      <c r="Y19" s="52" t="str">
        <f>IF(ISNUMBER(Y$7),IF(ISBLANK('4. Registrere kvalitetspoeng'!AL17),,'4. Registrere kvalitetspoeng'!AL17/MAX('4. Registrere kvalitetspoeng'!$N17:$AP17)*skalatil),"Tom")</f>
        <v>Tom</v>
      </c>
      <c r="Z19" s="52" t="str">
        <f>IF(ISNUMBER(Z$7),IF(ISBLANK('4. Registrere kvalitetspoeng'!AN17),,'4. Registrere kvalitetspoeng'!AN17/MAX('4. Registrere kvalitetspoeng'!$N17:$AP17)*skalatil),"Tom")</f>
        <v>Tom</v>
      </c>
      <c r="AA19" s="52" t="str">
        <f>IF(ISNUMBER(AA$7),IF(ISBLANK('4. Registrere kvalitetspoeng'!AP17),,'4. Registrere kvalitetspoeng'!AP17/MAX('4. Registrere kvalitetspoeng'!$N17:$AP17)*skalatil),"Tom")</f>
        <v>Tom</v>
      </c>
      <c r="AB19" s="6"/>
      <c r="AC19" s="6"/>
      <c r="AD19" s="6"/>
      <c r="AE19" s="6"/>
      <c r="AF19" s="6"/>
      <c r="AG19" s="6"/>
      <c r="AH19" s="6"/>
      <c r="AI19" s="6"/>
      <c r="AJ19" s="6"/>
      <c r="AK19" s="6"/>
      <c r="AL19" s="6"/>
      <c r="AM19" s="6"/>
      <c r="AN19" s="6"/>
      <c r="AO19" s="6"/>
      <c r="AP19" s="6"/>
      <c r="AQ19" s="6"/>
      <c r="AR19" s="6"/>
      <c r="AS19" s="6"/>
      <c r="AT19" s="6"/>
      <c r="AU19" s="6"/>
      <c r="AV19" s="6"/>
    </row>
    <row r="20" spans="1:48" s="4" customFormat="1" x14ac:dyDescent="0.2">
      <c r="F20" s="478">
        <f>'2. Lage evalueringsmatrise'!F21</f>
        <v>0</v>
      </c>
      <c r="G20" s="480">
        <f>'2. Lage evalueringsmatrise'!G21</f>
        <v>0</v>
      </c>
      <c r="H20" s="480">
        <f>'2. Lage evalueringsmatrise'!H21</f>
        <v>0</v>
      </c>
      <c r="I20" s="88" t="str">
        <f>'2. Lage evalueringsmatrise'!I21</f>
        <v>K 2.3</v>
      </c>
      <c r="J20" s="91" t="str">
        <f>'2. Lage evalueringsmatrise'!J21</f>
        <v>Tilbydar skal ha ei god strategisk tilnærming til ombruk av materialar</v>
      </c>
      <c r="K20" s="90">
        <f>'2. Lage evalueringsmatrise'!L21</f>
        <v>0.3</v>
      </c>
      <c r="L20" s="93">
        <f>'2. Lage evalueringsmatrise'!M21</f>
        <v>0.09</v>
      </c>
      <c r="M20" s="52" t="str">
        <f>IF(ISNUMBER(M$7),IF(ISBLANK('4. Registrere kvalitetspoeng'!N18),,'4. Registrere kvalitetspoeng'!N18/MAX('4. Registrere kvalitetspoeng'!$N18:$AP18)*skalatil),"Tom")</f>
        <v>Tom</v>
      </c>
      <c r="N20" s="52" t="str">
        <f>IF(ISNUMBER(N$7),IF(ISBLANK('4. Registrere kvalitetspoeng'!P18),,'4. Registrere kvalitetspoeng'!P18/MAX('4. Registrere kvalitetspoeng'!$N18:$AP18)*skalatil),"Tom")</f>
        <v>Tom</v>
      </c>
      <c r="O20" s="52" t="str">
        <f>IF(ISNUMBER(O$7),IF(ISBLANK('4. Registrere kvalitetspoeng'!R18),,'4. Registrere kvalitetspoeng'!R18/MAX('4. Registrere kvalitetspoeng'!$N18:$AP18)*skalatil),"Tom")</f>
        <v>Tom</v>
      </c>
      <c r="P20" s="52" t="str">
        <f>IF(ISNUMBER(P$7),IF(ISBLANK('4. Registrere kvalitetspoeng'!T18),,'4. Registrere kvalitetspoeng'!T18/MAX('4. Registrere kvalitetspoeng'!$N18:$AP18)*skalatil),"Tom")</f>
        <v>Tom</v>
      </c>
      <c r="Q20" s="52" t="str">
        <f>IF(ISNUMBER(Q$7),IF(ISBLANK('4. Registrere kvalitetspoeng'!V18),,'4. Registrere kvalitetspoeng'!V18/MAX('4. Registrere kvalitetspoeng'!$N18:$AP18)*skalatil),"Tom")</f>
        <v>Tom</v>
      </c>
      <c r="R20" s="52" t="str">
        <f>IF(ISNUMBER(R$7),IF(ISBLANK('4. Registrere kvalitetspoeng'!X18),,'4. Registrere kvalitetspoeng'!X18/MAX('4. Registrere kvalitetspoeng'!$N18:$AP18)*skalatil),"Tom")</f>
        <v>Tom</v>
      </c>
      <c r="S20" s="52" t="str">
        <f>IF(ISNUMBER(S$7),IF(ISBLANK('4. Registrere kvalitetspoeng'!Z18),,'4. Registrere kvalitetspoeng'!Z18/MAX('4. Registrere kvalitetspoeng'!$N18:$AP18)*skalatil),"Tom")</f>
        <v>Tom</v>
      </c>
      <c r="T20" s="52" t="str">
        <f>IF(ISNUMBER(T$7),IF(ISBLANK('4. Registrere kvalitetspoeng'!AB18),,'4. Registrere kvalitetspoeng'!AB18/MAX('4. Registrere kvalitetspoeng'!$N18:$AP18)*skalatil),"Tom")</f>
        <v>Tom</v>
      </c>
      <c r="U20" s="52" t="str">
        <f>IF(ISNUMBER(U$7),IF(ISBLANK('4. Registrere kvalitetspoeng'!AD18),,'4. Registrere kvalitetspoeng'!AD18/MAX('4. Registrere kvalitetspoeng'!$N18:$AP18)*skalatil),"Tom")</f>
        <v>Tom</v>
      </c>
      <c r="V20" s="52" t="str">
        <f>IF(ISNUMBER(V$7),IF(ISBLANK('4. Registrere kvalitetspoeng'!AF18),,'4. Registrere kvalitetspoeng'!AF18/MAX('4. Registrere kvalitetspoeng'!$N18:$AP18)*skalatil),"Tom")</f>
        <v>Tom</v>
      </c>
      <c r="W20" s="52" t="str">
        <f>IF(ISNUMBER(W$7),IF(ISBLANK('4. Registrere kvalitetspoeng'!AH18),,'4. Registrere kvalitetspoeng'!AH18/MAX('4. Registrere kvalitetspoeng'!$N18:$AP18)*skalatil),"Tom")</f>
        <v>Tom</v>
      </c>
      <c r="X20" s="52" t="str">
        <f>IF(ISNUMBER(X$7),IF(ISBLANK('4. Registrere kvalitetspoeng'!AJ18),,'4. Registrere kvalitetspoeng'!AJ18/MAX('4. Registrere kvalitetspoeng'!$N18:$AP18)*skalatil),"Tom")</f>
        <v>Tom</v>
      </c>
      <c r="Y20" s="52" t="str">
        <f>IF(ISNUMBER(Y$7),IF(ISBLANK('4. Registrere kvalitetspoeng'!AL18),,'4. Registrere kvalitetspoeng'!AL18/MAX('4. Registrere kvalitetspoeng'!$N18:$AP18)*skalatil),"Tom")</f>
        <v>Tom</v>
      </c>
      <c r="Z20" s="52" t="str">
        <f>IF(ISNUMBER(Z$7),IF(ISBLANK('4. Registrere kvalitetspoeng'!AN18),,'4. Registrere kvalitetspoeng'!AN18/MAX('4. Registrere kvalitetspoeng'!$N18:$AP18)*skalatil),"Tom")</f>
        <v>Tom</v>
      </c>
      <c r="AA20" s="52" t="str">
        <f>IF(ISNUMBER(AA$7),IF(ISBLANK('4. Registrere kvalitetspoeng'!AP18),,'4. Registrere kvalitetspoeng'!AP18/MAX('4. Registrere kvalitetspoeng'!$N18:$AP18)*skalatil),"Tom")</f>
        <v>Tom</v>
      </c>
      <c r="AB20" s="6"/>
      <c r="AC20" s="6"/>
      <c r="AD20" s="6"/>
      <c r="AE20" s="6"/>
      <c r="AF20" s="6"/>
      <c r="AG20" s="6"/>
      <c r="AH20" s="6"/>
      <c r="AI20" s="6"/>
      <c r="AJ20" s="6"/>
      <c r="AK20" s="6"/>
      <c r="AL20" s="6"/>
      <c r="AM20" s="6"/>
      <c r="AN20" s="6"/>
      <c r="AO20" s="6"/>
      <c r="AP20" s="6"/>
      <c r="AQ20" s="6"/>
      <c r="AR20" s="6"/>
      <c r="AS20" s="6"/>
      <c r="AT20" s="6"/>
      <c r="AU20" s="6"/>
      <c r="AV20" s="6"/>
    </row>
    <row r="21" spans="1:48" s="4" customFormat="1" x14ac:dyDescent="0.2">
      <c r="F21" s="478">
        <f>'2. Lage evalueringsmatrise'!F22</f>
        <v>0</v>
      </c>
      <c r="G21" s="480">
        <f>'2. Lage evalueringsmatrise'!G22</f>
        <v>0</v>
      </c>
      <c r="H21" s="480">
        <f>'2. Lage evalueringsmatrise'!H22</f>
        <v>0</v>
      </c>
      <c r="I21" s="88" t="str">
        <f>'2. Lage evalueringsmatrise'!I22</f>
        <v>K 2.4</v>
      </c>
      <c r="J21" s="91">
        <f>'2. Lage evalueringsmatrise'!J22</f>
        <v>0</v>
      </c>
      <c r="K21" s="90">
        <f>'2. Lage evalueringsmatrise'!L22</f>
        <v>0</v>
      </c>
      <c r="L21" s="93">
        <f>'2. Lage evalueringsmatrise'!M22</f>
        <v>0</v>
      </c>
      <c r="M21" s="52" t="str">
        <f>IF(ISNUMBER(M$7),IF(ISBLANK('4. Registrere kvalitetspoeng'!N19),,'4. Registrere kvalitetspoeng'!N19/MAX('4. Registrere kvalitetspoeng'!$N19:$AP19)*skalatil),"Tom")</f>
        <v>Tom</v>
      </c>
      <c r="N21" s="52" t="str">
        <f>IF(ISNUMBER(N$7),IF(ISBLANK('4. Registrere kvalitetspoeng'!P19),,'4. Registrere kvalitetspoeng'!P19/MAX('4. Registrere kvalitetspoeng'!$N19:$AP19)*skalatil),"Tom")</f>
        <v>Tom</v>
      </c>
      <c r="O21" s="52" t="str">
        <f>IF(ISNUMBER(O$7),IF(ISBLANK('4. Registrere kvalitetspoeng'!R19),,'4. Registrere kvalitetspoeng'!R19/MAX('4. Registrere kvalitetspoeng'!$N19:$AP19)*skalatil),"Tom")</f>
        <v>Tom</v>
      </c>
      <c r="P21" s="52" t="str">
        <f>IF(ISNUMBER(P$7),IF(ISBLANK('4. Registrere kvalitetspoeng'!T19),,'4. Registrere kvalitetspoeng'!T19/MAX('4. Registrere kvalitetspoeng'!$N19:$AP19)*skalatil),"Tom")</f>
        <v>Tom</v>
      </c>
      <c r="Q21" s="52" t="str">
        <f>IF(ISNUMBER(Q$7),IF(ISBLANK('4. Registrere kvalitetspoeng'!V19),,'4. Registrere kvalitetspoeng'!V19/MAX('4. Registrere kvalitetspoeng'!$N19:$AP19)*skalatil),"Tom")</f>
        <v>Tom</v>
      </c>
      <c r="R21" s="52" t="str">
        <f>IF(ISNUMBER(R$7),IF(ISBLANK('4. Registrere kvalitetspoeng'!X19),,'4. Registrere kvalitetspoeng'!X19/MAX('4. Registrere kvalitetspoeng'!$N19:$AP19)*skalatil),"Tom")</f>
        <v>Tom</v>
      </c>
      <c r="S21" s="52" t="str">
        <f>IF(ISNUMBER(S$7),IF(ISBLANK('4. Registrere kvalitetspoeng'!Z19),,'4. Registrere kvalitetspoeng'!Z19/MAX('4. Registrere kvalitetspoeng'!$N19:$AP19)*skalatil),"Tom")</f>
        <v>Tom</v>
      </c>
      <c r="T21" s="52" t="str">
        <f>IF(ISNUMBER(T$7),IF(ISBLANK('4. Registrere kvalitetspoeng'!AB19),,'4. Registrere kvalitetspoeng'!AB19/MAX('4. Registrere kvalitetspoeng'!$N19:$AP19)*skalatil),"Tom")</f>
        <v>Tom</v>
      </c>
      <c r="U21" s="52" t="str">
        <f>IF(ISNUMBER(U$7),IF(ISBLANK('4. Registrere kvalitetspoeng'!AD19),,'4. Registrere kvalitetspoeng'!AD19/MAX('4. Registrere kvalitetspoeng'!$N19:$AP19)*skalatil),"Tom")</f>
        <v>Tom</v>
      </c>
      <c r="V21" s="52" t="str">
        <f>IF(ISNUMBER(V$7),IF(ISBLANK('4. Registrere kvalitetspoeng'!AF19),,'4. Registrere kvalitetspoeng'!AF19/MAX('4. Registrere kvalitetspoeng'!$N19:$AP19)*skalatil),"Tom")</f>
        <v>Tom</v>
      </c>
      <c r="W21" s="52" t="str">
        <f>IF(ISNUMBER(W$7),IF(ISBLANK('4. Registrere kvalitetspoeng'!AH19),,'4. Registrere kvalitetspoeng'!AH19/MAX('4. Registrere kvalitetspoeng'!$N19:$AP19)*skalatil),"Tom")</f>
        <v>Tom</v>
      </c>
      <c r="X21" s="52" t="str">
        <f>IF(ISNUMBER(X$7),IF(ISBLANK('4. Registrere kvalitetspoeng'!AJ19),,'4. Registrere kvalitetspoeng'!AJ19/MAX('4. Registrere kvalitetspoeng'!$N19:$AP19)*skalatil),"Tom")</f>
        <v>Tom</v>
      </c>
      <c r="Y21" s="52" t="str">
        <f>IF(ISNUMBER(Y$7),IF(ISBLANK('4. Registrere kvalitetspoeng'!AL19),,'4. Registrere kvalitetspoeng'!AL19/MAX('4. Registrere kvalitetspoeng'!$N19:$AP19)*skalatil),"Tom")</f>
        <v>Tom</v>
      </c>
      <c r="Z21" s="52" t="str">
        <f>IF(ISNUMBER(Z$7),IF(ISBLANK('4. Registrere kvalitetspoeng'!AN19),,'4. Registrere kvalitetspoeng'!AN19/MAX('4. Registrere kvalitetspoeng'!$N19:$AP19)*skalatil),"Tom")</f>
        <v>Tom</v>
      </c>
      <c r="AA21" s="52" t="str">
        <f>IF(ISNUMBER(AA$7),IF(ISBLANK('4. Registrere kvalitetspoeng'!AP19),,'4. Registrere kvalitetspoeng'!AP19/MAX('4. Registrere kvalitetspoeng'!$N19:$AP19)*skalatil),"Tom")</f>
        <v>Tom</v>
      </c>
      <c r="AB21" s="6"/>
      <c r="AC21" s="6"/>
      <c r="AD21" s="6"/>
      <c r="AE21" s="6"/>
      <c r="AF21" s="6"/>
      <c r="AG21" s="6"/>
      <c r="AH21" s="6"/>
      <c r="AI21" s="6"/>
      <c r="AJ21" s="6"/>
      <c r="AK21" s="6"/>
      <c r="AL21" s="6"/>
      <c r="AM21" s="6"/>
      <c r="AN21" s="6"/>
      <c r="AO21" s="6"/>
      <c r="AP21" s="6"/>
      <c r="AQ21" s="6"/>
      <c r="AR21" s="6"/>
      <c r="AS21" s="6"/>
      <c r="AT21" s="6"/>
      <c r="AU21" s="6"/>
      <c r="AV21" s="6"/>
    </row>
    <row r="22" spans="1:48" s="4" customFormat="1" x14ac:dyDescent="0.2">
      <c r="F22" s="478">
        <f>'2. Lage evalueringsmatrise'!F23</f>
        <v>0</v>
      </c>
      <c r="G22" s="480">
        <f>'2. Lage evalueringsmatrise'!G23</f>
        <v>0</v>
      </c>
      <c r="H22" s="480">
        <f>'2. Lage evalueringsmatrise'!H23</f>
        <v>0</v>
      </c>
      <c r="I22" s="88" t="str">
        <f>'2. Lage evalueringsmatrise'!I23</f>
        <v>K 2.5</v>
      </c>
      <c r="J22" s="91">
        <f>'2. Lage evalueringsmatrise'!J23</f>
        <v>0</v>
      </c>
      <c r="K22" s="90">
        <f>'2. Lage evalueringsmatrise'!L23</f>
        <v>0</v>
      </c>
      <c r="L22" s="93">
        <f>'2. Lage evalueringsmatrise'!M23</f>
        <v>0</v>
      </c>
      <c r="M22" s="52" t="str">
        <f>IF(ISNUMBER(M$7),IF(ISBLANK('4. Registrere kvalitetspoeng'!N20),,'4. Registrere kvalitetspoeng'!N20/MAX('4. Registrere kvalitetspoeng'!$N20:$AP20)*skalatil),"Tom")</f>
        <v>Tom</v>
      </c>
      <c r="N22" s="52" t="str">
        <f>IF(ISNUMBER(N$7),IF(ISBLANK('4. Registrere kvalitetspoeng'!P20),,'4. Registrere kvalitetspoeng'!P20/MAX('4. Registrere kvalitetspoeng'!$N20:$AP20)*skalatil),"Tom")</f>
        <v>Tom</v>
      </c>
      <c r="O22" s="52" t="str">
        <f>IF(ISNUMBER(O$7),IF(ISBLANK('4. Registrere kvalitetspoeng'!R20),,'4. Registrere kvalitetspoeng'!R20/MAX('4. Registrere kvalitetspoeng'!$N20:$AP20)*skalatil),"Tom")</f>
        <v>Tom</v>
      </c>
      <c r="P22" s="52" t="str">
        <f>IF(ISNUMBER(P$7),IF(ISBLANK('4. Registrere kvalitetspoeng'!T20),,'4. Registrere kvalitetspoeng'!T20/MAX('4. Registrere kvalitetspoeng'!$N20:$AP20)*skalatil),"Tom")</f>
        <v>Tom</v>
      </c>
      <c r="Q22" s="52" t="str">
        <f>IF(ISNUMBER(Q$7),IF(ISBLANK('4. Registrere kvalitetspoeng'!V20),,'4. Registrere kvalitetspoeng'!V20/MAX('4. Registrere kvalitetspoeng'!$N20:$AP20)*skalatil),"Tom")</f>
        <v>Tom</v>
      </c>
      <c r="R22" s="52" t="str">
        <f>IF(ISNUMBER(R$7),IF(ISBLANK('4. Registrere kvalitetspoeng'!X20),,'4. Registrere kvalitetspoeng'!X20/MAX('4. Registrere kvalitetspoeng'!$N20:$AP20)*skalatil),"Tom")</f>
        <v>Tom</v>
      </c>
      <c r="S22" s="52" t="str">
        <f>IF(ISNUMBER(S$7),IF(ISBLANK('4. Registrere kvalitetspoeng'!Z20),,'4. Registrere kvalitetspoeng'!Z20/MAX('4. Registrere kvalitetspoeng'!$N20:$AP20)*skalatil),"Tom")</f>
        <v>Tom</v>
      </c>
      <c r="T22" s="52" t="str">
        <f>IF(ISNUMBER(T$7),IF(ISBLANK('4. Registrere kvalitetspoeng'!AB20),,'4. Registrere kvalitetspoeng'!AB20/MAX('4. Registrere kvalitetspoeng'!$N20:$AP20)*skalatil),"Tom")</f>
        <v>Tom</v>
      </c>
      <c r="U22" s="52" t="str">
        <f>IF(ISNUMBER(U$7),IF(ISBLANK('4. Registrere kvalitetspoeng'!AD20),,'4. Registrere kvalitetspoeng'!AD20/MAX('4. Registrere kvalitetspoeng'!$N20:$AP20)*skalatil),"Tom")</f>
        <v>Tom</v>
      </c>
      <c r="V22" s="52" t="str">
        <f>IF(ISNUMBER(V$7),IF(ISBLANK('4. Registrere kvalitetspoeng'!AF20),,'4. Registrere kvalitetspoeng'!AF20/MAX('4. Registrere kvalitetspoeng'!$N20:$AP20)*skalatil),"Tom")</f>
        <v>Tom</v>
      </c>
      <c r="W22" s="52" t="str">
        <f>IF(ISNUMBER(W$7),IF(ISBLANK('4. Registrere kvalitetspoeng'!AH20),,'4. Registrere kvalitetspoeng'!AH20/MAX('4. Registrere kvalitetspoeng'!$N20:$AP20)*skalatil),"Tom")</f>
        <v>Tom</v>
      </c>
      <c r="X22" s="52" t="str">
        <f>IF(ISNUMBER(X$7),IF(ISBLANK('4. Registrere kvalitetspoeng'!AJ20),,'4. Registrere kvalitetspoeng'!AJ20/MAX('4. Registrere kvalitetspoeng'!$N20:$AP20)*skalatil),"Tom")</f>
        <v>Tom</v>
      </c>
      <c r="Y22" s="52" t="str">
        <f>IF(ISNUMBER(Y$7),IF(ISBLANK('4. Registrere kvalitetspoeng'!AL20),,'4. Registrere kvalitetspoeng'!AL20/MAX('4. Registrere kvalitetspoeng'!$N20:$AP20)*skalatil),"Tom")</f>
        <v>Tom</v>
      </c>
      <c r="Z22" s="52" t="str">
        <f>IF(ISNUMBER(Z$7),IF(ISBLANK('4. Registrere kvalitetspoeng'!AN20),,'4. Registrere kvalitetspoeng'!AN20/MAX('4. Registrere kvalitetspoeng'!$N20:$AP20)*skalatil),"Tom")</f>
        <v>Tom</v>
      </c>
      <c r="AA22" s="52" t="str">
        <f>IF(ISNUMBER(AA$7),IF(ISBLANK('4. Registrere kvalitetspoeng'!AP20),,'4. Registrere kvalitetspoeng'!AP20/MAX('4. Registrere kvalitetspoeng'!$N20:$AP20)*skalatil),"Tom")</f>
        <v>Tom</v>
      </c>
      <c r="AB22" s="6"/>
      <c r="AC22" s="6"/>
      <c r="AD22" s="6"/>
      <c r="AE22" s="6"/>
      <c r="AF22" s="6"/>
      <c r="AG22" s="6"/>
      <c r="AH22" s="6"/>
      <c r="AI22" s="6"/>
      <c r="AJ22" s="6"/>
      <c r="AK22" s="6"/>
      <c r="AL22" s="6"/>
      <c r="AM22" s="6"/>
      <c r="AN22" s="6"/>
      <c r="AO22" s="6"/>
      <c r="AP22" s="6"/>
      <c r="AQ22" s="6"/>
      <c r="AR22" s="6"/>
      <c r="AS22" s="6"/>
      <c r="AT22" s="6"/>
      <c r="AU22" s="6"/>
      <c r="AV22" s="6"/>
    </row>
    <row r="23" spans="1:48" s="4" customFormat="1" x14ac:dyDescent="0.2">
      <c r="F23" s="478">
        <f>'2. Lage evalueringsmatrise'!F24</f>
        <v>0</v>
      </c>
      <c r="G23" s="480">
        <f>'2. Lage evalueringsmatrise'!G24</f>
        <v>0</v>
      </c>
      <c r="H23" s="480">
        <f>'2. Lage evalueringsmatrise'!H24</f>
        <v>0</v>
      </c>
      <c r="I23" s="88" t="str">
        <f>'2. Lage evalueringsmatrise'!I24</f>
        <v>K 2.6</v>
      </c>
      <c r="J23" s="91">
        <f>'2. Lage evalueringsmatrise'!J24</f>
        <v>0</v>
      </c>
      <c r="K23" s="90">
        <f>'2. Lage evalueringsmatrise'!L24</f>
        <v>0</v>
      </c>
      <c r="L23" s="93">
        <f>'2. Lage evalueringsmatrise'!M24</f>
        <v>0</v>
      </c>
      <c r="M23" s="52" t="str">
        <f>IF(ISNUMBER(M$7),IF(ISBLANK('4. Registrere kvalitetspoeng'!N21),,'4. Registrere kvalitetspoeng'!N21/MAX('4. Registrere kvalitetspoeng'!$N21:$AP21)*skalatil),"Tom")</f>
        <v>Tom</v>
      </c>
      <c r="N23" s="52" t="str">
        <f>IF(ISNUMBER(N$7),IF(ISBLANK('4. Registrere kvalitetspoeng'!P21),,'4. Registrere kvalitetspoeng'!P21/MAX('4. Registrere kvalitetspoeng'!$N21:$AP21)*skalatil),"Tom")</f>
        <v>Tom</v>
      </c>
      <c r="O23" s="52" t="str">
        <f>IF(ISNUMBER(O$7),IF(ISBLANK('4. Registrere kvalitetspoeng'!R21),,'4. Registrere kvalitetspoeng'!R21/MAX('4. Registrere kvalitetspoeng'!$N21:$AP21)*skalatil),"Tom")</f>
        <v>Tom</v>
      </c>
      <c r="P23" s="52" t="str">
        <f>IF(ISNUMBER(P$7),IF(ISBLANK('4. Registrere kvalitetspoeng'!T21),,'4. Registrere kvalitetspoeng'!T21/MAX('4. Registrere kvalitetspoeng'!$N21:$AP21)*skalatil),"Tom")</f>
        <v>Tom</v>
      </c>
      <c r="Q23" s="52" t="str">
        <f>IF(ISNUMBER(Q$7),IF(ISBLANK('4. Registrere kvalitetspoeng'!V21),,'4. Registrere kvalitetspoeng'!V21/MAX('4. Registrere kvalitetspoeng'!$N21:$AP21)*skalatil),"Tom")</f>
        <v>Tom</v>
      </c>
      <c r="R23" s="52" t="str">
        <f>IF(ISNUMBER(R$7),IF(ISBLANK('4. Registrere kvalitetspoeng'!X21),,'4. Registrere kvalitetspoeng'!X21/MAX('4. Registrere kvalitetspoeng'!$N21:$AP21)*skalatil),"Tom")</f>
        <v>Tom</v>
      </c>
      <c r="S23" s="52" t="str">
        <f>IF(ISNUMBER(S$7),IF(ISBLANK('4. Registrere kvalitetspoeng'!Z21),,'4. Registrere kvalitetspoeng'!Z21/MAX('4. Registrere kvalitetspoeng'!$N21:$AP21)*skalatil),"Tom")</f>
        <v>Tom</v>
      </c>
      <c r="T23" s="52" t="str">
        <f>IF(ISNUMBER(T$7),IF(ISBLANK('4. Registrere kvalitetspoeng'!AB21),,'4. Registrere kvalitetspoeng'!AB21/MAX('4. Registrere kvalitetspoeng'!$N21:$AP21)*skalatil),"Tom")</f>
        <v>Tom</v>
      </c>
      <c r="U23" s="52" t="str">
        <f>IF(ISNUMBER(U$7),IF(ISBLANK('4. Registrere kvalitetspoeng'!AD21),,'4. Registrere kvalitetspoeng'!AD21/MAX('4. Registrere kvalitetspoeng'!$N21:$AP21)*skalatil),"Tom")</f>
        <v>Tom</v>
      </c>
      <c r="V23" s="52" t="str">
        <f>IF(ISNUMBER(V$7),IF(ISBLANK('4. Registrere kvalitetspoeng'!AF21),,'4. Registrere kvalitetspoeng'!AF21/MAX('4. Registrere kvalitetspoeng'!$N21:$AP21)*skalatil),"Tom")</f>
        <v>Tom</v>
      </c>
      <c r="W23" s="52" t="str">
        <f>IF(ISNUMBER(W$7),IF(ISBLANK('4. Registrere kvalitetspoeng'!AH21),,'4. Registrere kvalitetspoeng'!AH21/MAX('4. Registrere kvalitetspoeng'!$N21:$AP21)*skalatil),"Tom")</f>
        <v>Tom</v>
      </c>
      <c r="X23" s="52" t="str">
        <f>IF(ISNUMBER(X$7),IF(ISBLANK('4. Registrere kvalitetspoeng'!AJ21),,'4. Registrere kvalitetspoeng'!AJ21/MAX('4. Registrere kvalitetspoeng'!$N21:$AP21)*skalatil),"Tom")</f>
        <v>Tom</v>
      </c>
      <c r="Y23" s="52" t="str">
        <f>IF(ISNUMBER(Y$7),IF(ISBLANK('4. Registrere kvalitetspoeng'!AL21),,'4. Registrere kvalitetspoeng'!AL21/MAX('4. Registrere kvalitetspoeng'!$N21:$AP21)*skalatil),"Tom")</f>
        <v>Tom</v>
      </c>
      <c r="Z23" s="52" t="str">
        <f>IF(ISNUMBER(Z$7),IF(ISBLANK('4. Registrere kvalitetspoeng'!AN21),,'4. Registrere kvalitetspoeng'!AN21/MAX('4. Registrere kvalitetspoeng'!$N21:$AP21)*skalatil),"Tom")</f>
        <v>Tom</v>
      </c>
      <c r="AA23" s="52" t="str">
        <f>IF(ISNUMBER(AA$7),IF(ISBLANK('4. Registrere kvalitetspoeng'!AP21),,'4. Registrere kvalitetspoeng'!AP21/MAX('4. Registrere kvalitetspoeng'!$N21:$AP21)*skalatil),"Tom")</f>
        <v>Tom</v>
      </c>
      <c r="AB23" s="6"/>
      <c r="AC23" s="6"/>
      <c r="AD23" s="6"/>
      <c r="AE23" s="6"/>
      <c r="AF23" s="6"/>
      <c r="AG23" s="6"/>
      <c r="AH23" s="6"/>
      <c r="AI23" s="6"/>
      <c r="AJ23" s="6"/>
      <c r="AK23" s="6"/>
      <c r="AL23" s="6"/>
      <c r="AM23" s="6"/>
      <c r="AN23" s="6"/>
      <c r="AO23" s="6"/>
      <c r="AP23" s="6"/>
      <c r="AQ23" s="6"/>
      <c r="AR23" s="6"/>
      <c r="AS23" s="6"/>
      <c r="AT23" s="6"/>
      <c r="AU23" s="6"/>
      <c r="AV23" s="6"/>
    </row>
    <row r="24" spans="1:48" s="7" customFormat="1" x14ac:dyDescent="0.2">
      <c r="A24" s="6"/>
      <c r="F24" s="478">
        <f>'2. Lage evalueringsmatrise'!F25</f>
        <v>0</v>
      </c>
      <c r="G24" s="480">
        <f>'2. Lage evalueringsmatrise'!G25</f>
        <v>0</v>
      </c>
      <c r="H24" s="480">
        <f>'2. Lage evalueringsmatrise'!H25</f>
        <v>0</v>
      </c>
      <c r="I24" s="88" t="str">
        <f>'2. Lage evalueringsmatrise'!I25</f>
        <v>K 2.7</v>
      </c>
      <c r="J24" s="91">
        <f>'2. Lage evalueringsmatrise'!J25</f>
        <v>0</v>
      </c>
      <c r="K24" s="90">
        <f>'2. Lage evalueringsmatrise'!L25</f>
        <v>0</v>
      </c>
      <c r="L24" s="93">
        <f>'2. Lage evalueringsmatrise'!M25</f>
        <v>0</v>
      </c>
      <c r="M24" s="52" t="str">
        <f>IF(ISNUMBER(M$7),IF(ISBLANK('4. Registrere kvalitetspoeng'!N22),,'4. Registrere kvalitetspoeng'!N22/MAX('4. Registrere kvalitetspoeng'!$N22:$AP22)*skalatil),"Tom")</f>
        <v>Tom</v>
      </c>
      <c r="N24" s="52" t="str">
        <f>IF(ISNUMBER(N$7),IF(ISBLANK('4. Registrere kvalitetspoeng'!P22),,'4. Registrere kvalitetspoeng'!P22/MAX('4. Registrere kvalitetspoeng'!$N22:$AP22)*skalatil),"Tom")</f>
        <v>Tom</v>
      </c>
      <c r="O24" s="52" t="str">
        <f>IF(ISNUMBER(O$7),IF(ISBLANK('4. Registrere kvalitetspoeng'!R22),,'4. Registrere kvalitetspoeng'!R22/MAX('4. Registrere kvalitetspoeng'!$N22:$AP22)*skalatil),"Tom")</f>
        <v>Tom</v>
      </c>
      <c r="P24" s="52" t="str">
        <f>IF(ISNUMBER(P$7),IF(ISBLANK('4. Registrere kvalitetspoeng'!T22),,'4. Registrere kvalitetspoeng'!T22/MAX('4. Registrere kvalitetspoeng'!$N22:$AP22)*skalatil),"Tom")</f>
        <v>Tom</v>
      </c>
      <c r="Q24" s="52" t="str">
        <f>IF(ISNUMBER(Q$7),IF(ISBLANK('4. Registrere kvalitetspoeng'!V22),,'4. Registrere kvalitetspoeng'!V22/MAX('4. Registrere kvalitetspoeng'!$N22:$AP22)*skalatil),"Tom")</f>
        <v>Tom</v>
      </c>
      <c r="R24" s="52" t="str">
        <f>IF(ISNUMBER(R$7),IF(ISBLANK('4. Registrere kvalitetspoeng'!X22),,'4. Registrere kvalitetspoeng'!X22/MAX('4. Registrere kvalitetspoeng'!$N22:$AP22)*skalatil),"Tom")</f>
        <v>Tom</v>
      </c>
      <c r="S24" s="52" t="str">
        <f>IF(ISNUMBER(S$7),IF(ISBLANK('4. Registrere kvalitetspoeng'!Z22),,'4. Registrere kvalitetspoeng'!Z22/MAX('4. Registrere kvalitetspoeng'!$N22:$AP22)*skalatil),"Tom")</f>
        <v>Tom</v>
      </c>
      <c r="T24" s="52" t="str">
        <f>IF(ISNUMBER(T$7),IF(ISBLANK('4. Registrere kvalitetspoeng'!AB22),,'4. Registrere kvalitetspoeng'!AB22/MAX('4. Registrere kvalitetspoeng'!$N22:$AP22)*skalatil),"Tom")</f>
        <v>Tom</v>
      </c>
      <c r="U24" s="52" t="str">
        <f>IF(ISNUMBER(U$7),IF(ISBLANK('4. Registrere kvalitetspoeng'!AD22),,'4. Registrere kvalitetspoeng'!AD22/MAX('4. Registrere kvalitetspoeng'!$N22:$AP22)*skalatil),"Tom")</f>
        <v>Tom</v>
      </c>
      <c r="V24" s="52" t="str">
        <f>IF(ISNUMBER(V$7),IF(ISBLANK('4. Registrere kvalitetspoeng'!AF22),,'4. Registrere kvalitetspoeng'!AF22/MAX('4. Registrere kvalitetspoeng'!$N22:$AP22)*skalatil),"Tom")</f>
        <v>Tom</v>
      </c>
      <c r="W24" s="52" t="str">
        <f>IF(ISNUMBER(W$7),IF(ISBLANK('4. Registrere kvalitetspoeng'!AH22),,'4. Registrere kvalitetspoeng'!AH22/MAX('4. Registrere kvalitetspoeng'!$N22:$AP22)*skalatil),"Tom")</f>
        <v>Tom</v>
      </c>
      <c r="X24" s="52" t="str">
        <f>IF(ISNUMBER(X$7),IF(ISBLANK('4. Registrere kvalitetspoeng'!AJ22),,'4. Registrere kvalitetspoeng'!AJ22/MAX('4. Registrere kvalitetspoeng'!$N22:$AP22)*skalatil),"Tom")</f>
        <v>Tom</v>
      </c>
      <c r="Y24" s="52" t="str">
        <f>IF(ISNUMBER(Y$7),IF(ISBLANK('4. Registrere kvalitetspoeng'!AL22),,'4. Registrere kvalitetspoeng'!AL22/MAX('4. Registrere kvalitetspoeng'!$N22:$AP22)*skalatil),"Tom")</f>
        <v>Tom</v>
      </c>
      <c r="Z24" s="52" t="str">
        <f>IF(ISNUMBER(Z$7),IF(ISBLANK('4. Registrere kvalitetspoeng'!AN22),,'4. Registrere kvalitetspoeng'!AN22/MAX('4. Registrere kvalitetspoeng'!$N22:$AP22)*skalatil),"Tom")</f>
        <v>Tom</v>
      </c>
      <c r="AA24" s="52" t="str">
        <f>IF(ISNUMBER(AA$7),IF(ISBLANK('4. Registrere kvalitetspoeng'!AP22),,'4. Registrere kvalitetspoeng'!AP22/MAX('4. Registrere kvalitetspoeng'!$N22:$AP22)*skalatil),"Tom")</f>
        <v>Tom</v>
      </c>
      <c r="AB24" s="6"/>
      <c r="AC24" s="6"/>
      <c r="AD24" s="6"/>
      <c r="AE24" s="6"/>
      <c r="AF24" s="6"/>
      <c r="AG24" s="6"/>
      <c r="AH24" s="6"/>
      <c r="AI24" s="6"/>
      <c r="AJ24" s="6"/>
      <c r="AK24" s="6"/>
      <c r="AL24" s="6"/>
      <c r="AM24" s="6"/>
      <c r="AN24" s="6"/>
      <c r="AO24" s="6"/>
      <c r="AP24" s="6"/>
      <c r="AQ24" s="6"/>
      <c r="AR24" s="6"/>
      <c r="AS24" s="6"/>
      <c r="AT24" s="6"/>
      <c r="AU24" s="6"/>
      <c r="AV24" s="6"/>
    </row>
    <row r="25" spans="1:48" s="7" customFormat="1" ht="13.5" thickBot="1" x14ac:dyDescent="0.25">
      <c r="A25" s="6"/>
      <c r="F25" s="55"/>
      <c r="G25" s="55"/>
      <c r="H25" s="55"/>
      <c r="I25" s="55"/>
      <c r="J25" s="55"/>
      <c r="K25" s="55"/>
      <c r="L25" s="55"/>
      <c r="M25" s="92" t="str">
        <f t="shared" ref="M25:AA25" si="2">IFERROR(M18*$K18+M19*$K19+M20*$K20+M21*$K21+M22*$K22+M23*$K23+M24*$K24,"Tom")</f>
        <v>Tom</v>
      </c>
      <c r="N25" s="92" t="str">
        <f t="shared" si="2"/>
        <v>Tom</v>
      </c>
      <c r="O25" s="92" t="str">
        <f t="shared" si="2"/>
        <v>Tom</v>
      </c>
      <c r="P25" s="92" t="str">
        <f t="shared" si="2"/>
        <v>Tom</v>
      </c>
      <c r="Q25" s="92" t="str">
        <f t="shared" si="2"/>
        <v>Tom</v>
      </c>
      <c r="R25" s="92" t="str">
        <f t="shared" si="2"/>
        <v>Tom</v>
      </c>
      <c r="S25" s="92" t="str">
        <f t="shared" si="2"/>
        <v>Tom</v>
      </c>
      <c r="T25" s="92" t="str">
        <f t="shared" si="2"/>
        <v>Tom</v>
      </c>
      <c r="U25" s="92" t="str">
        <f t="shared" si="2"/>
        <v>Tom</v>
      </c>
      <c r="V25" s="92" t="str">
        <f t="shared" si="2"/>
        <v>Tom</v>
      </c>
      <c r="W25" s="92" t="str">
        <f t="shared" si="2"/>
        <v>Tom</v>
      </c>
      <c r="X25" s="92" t="str">
        <f t="shared" si="2"/>
        <v>Tom</v>
      </c>
      <c r="Y25" s="92" t="str">
        <f t="shared" si="2"/>
        <v>Tom</v>
      </c>
      <c r="Z25" s="92" t="str">
        <f t="shared" si="2"/>
        <v>Tom</v>
      </c>
      <c r="AA25" s="92" t="str">
        <f t="shared" si="2"/>
        <v>Tom</v>
      </c>
      <c r="AB25" s="6"/>
      <c r="AC25" s="6"/>
      <c r="AD25" s="6"/>
      <c r="AE25" s="6"/>
      <c r="AF25" s="6"/>
      <c r="AG25" s="6"/>
      <c r="AH25" s="6"/>
      <c r="AI25" s="6"/>
      <c r="AJ25" s="6"/>
      <c r="AK25" s="6"/>
      <c r="AL25" s="6"/>
      <c r="AM25" s="6"/>
      <c r="AN25" s="6"/>
      <c r="AO25" s="6"/>
      <c r="AP25" s="6"/>
      <c r="AQ25" s="6"/>
      <c r="AR25" s="6"/>
      <c r="AS25" s="6"/>
      <c r="AT25" s="6"/>
      <c r="AU25" s="6"/>
      <c r="AV25" s="6"/>
    </row>
    <row r="26" spans="1:48" s="4" customFormat="1" ht="13.5" thickBot="1" x14ac:dyDescent="0.25">
      <c r="F26" s="204" t="s">
        <v>207</v>
      </c>
      <c r="G26" s="204"/>
      <c r="H26" s="204"/>
      <c r="I26" s="204"/>
      <c r="J26" s="204"/>
      <c r="K26" s="204"/>
      <c r="L26" s="204"/>
      <c r="M26" s="130" t="str">
        <f t="shared" ref="M26:AA26" si="3">IFERROR(M25/MAX($M25:$AA25)*skalatil,"tom")</f>
        <v>tom</v>
      </c>
      <c r="N26" s="130" t="str">
        <f t="shared" si="3"/>
        <v>tom</v>
      </c>
      <c r="O26" s="130" t="str">
        <f t="shared" si="3"/>
        <v>tom</v>
      </c>
      <c r="P26" s="130" t="str">
        <f t="shared" si="3"/>
        <v>tom</v>
      </c>
      <c r="Q26" s="130" t="str">
        <f t="shared" si="3"/>
        <v>tom</v>
      </c>
      <c r="R26" s="130" t="str">
        <f t="shared" si="3"/>
        <v>tom</v>
      </c>
      <c r="S26" s="130" t="str">
        <f t="shared" si="3"/>
        <v>tom</v>
      </c>
      <c r="T26" s="130" t="str">
        <f t="shared" si="3"/>
        <v>tom</v>
      </c>
      <c r="U26" s="130" t="str">
        <f t="shared" si="3"/>
        <v>tom</v>
      </c>
      <c r="V26" s="130" t="str">
        <f t="shared" si="3"/>
        <v>tom</v>
      </c>
      <c r="W26" s="130" t="str">
        <f t="shared" si="3"/>
        <v>tom</v>
      </c>
      <c r="X26" s="130" t="str">
        <f t="shared" si="3"/>
        <v>tom</v>
      </c>
      <c r="Y26" s="130" t="str">
        <f t="shared" si="3"/>
        <v>tom</v>
      </c>
      <c r="Z26" s="130" t="str">
        <f t="shared" si="3"/>
        <v>tom</v>
      </c>
      <c r="AA26" s="130" t="str">
        <f t="shared" si="3"/>
        <v>tom</v>
      </c>
      <c r="AB26" s="6"/>
      <c r="AC26" s="6"/>
      <c r="AD26" s="6"/>
      <c r="AE26" s="6"/>
      <c r="AF26" s="6"/>
      <c r="AG26" s="6"/>
      <c r="AH26" s="6"/>
      <c r="AI26" s="6"/>
      <c r="AJ26" s="6"/>
      <c r="AK26" s="6"/>
      <c r="AL26" s="6"/>
      <c r="AM26" s="6"/>
      <c r="AN26" s="6"/>
      <c r="AO26" s="6"/>
      <c r="AP26" s="6"/>
      <c r="AQ26" s="6"/>
      <c r="AR26" s="6"/>
      <c r="AS26" s="6"/>
      <c r="AT26" s="6"/>
      <c r="AU26" s="6"/>
      <c r="AV26" s="6"/>
    </row>
    <row r="27" spans="1:48" x14ac:dyDescent="0.2">
      <c r="F27" s="478" t="str">
        <f>'2. Lage evalueringsmatrise'!F28</f>
        <v>K 3</v>
      </c>
      <c r="G27" s="479">
        <f>'2. Lage evalueringsmatrise'!G28</f>
        <v>0</v>
      </c>
      <c r="H27" s="480">
        <f>'2. Lage evalueringsmatrise'!H28</f>
        <v>0</v>
      </c>
      <c r="I27" s="88" t="str">
        <f>'2. Lage evalueringsmatrise'!I28</f>
        <v>K 3.1</v>
      </c>
      <c r="J27" s="91">
        <f>'2. Lage evalueringsmatrise'!J28</f>
        <v>0</v>
      </c>
      <c r="K27" s="90">
        <f>'2. Lage evalueringsmatrise'!L28</f>
        <v>0</v>
      </c>
      <c r="L27" s="93">
        <f>'2. Lage evalueringsmatrise'!M28</f>
        <v>0</v>
      </c>
      <c r="M27" s="51" t="str">
        <f>IF(ISNUMBER(M$7),IF(ISBLANK('4. Registrere kvalitetspoeng'!N25),,'4. Registrere kvalitetspoeng'!N25/MAX('4. Registrere kvalitetspoeng'!$N25:$AP25)*skalatil),"Tom")</f>
        <v>Tom</v>
      </c>
      <c r="N27" s="51" t="str">
        <f>IF(ISNUMBER(N$7),IF(ISBLANK('4. Registrere kvalitetspoeng'!P25),,'4. Registrere kvalitetspoeng'!P25/MAX('4. Registrere kvalitetspoeng'!$N25:$AP25)*skalatil),"Tom")</f>
        <v>Tom</v>
      </c>
      <c r="O27" s="51" t="str">
        <f>IF(ISNUMBER(O$7),IF(ISBLANK('4. Registrere kvalitetspoeng'!R25),,'4. Registrere kvalitetspoeng'!R25/MAX('4. Registrere kvalitetspoeng'!$N25:$AP25)*skalatil),"Tom")</f>
        <v>Tom</v>
      </c>
      <c r="P27" s="51" t="str">
        <f>IF(ISNUMBER(P$7),IF(ISBLANK('4. Registrere kvalitetspoeng'!T25),,'4. Registrere kvalitetspoeng'!T25/MAX('4. Registrere kvalitetspoeng'!$N25:$AP25)*skalatil),"Tom")</f>
        <v>Tom</v>
      </c>
      <c r="Q27" s="51" t="str">
        <f>IF(ISNUMBER(Q$7),IF(ISBLANK('4. Registrere kvalitetspoeng'!V25),,'4. Registrere kvalitetspoeng'!V25/MAX('4. Registrere kvalitetspoeng'!$N25:$AP25)*skalatil),"Tom")</f>
        <v>Tom</v>
      </c>
      <c r="R27" s="51" t="str">
        <f>IF(ISNUMBER(R$7),IF(ISBLANK('4. Registrere kvalitetspoeng'!X25),,'4. Registrere kvalitetspoeng'!X25/MAX('4. Registrere kvalitetspoeng'!$N25:$AP25)*skalatil),"Tom")</f>
        <v>Tom</v>
      </c>
      <c r="S27" s="51" t="str">
        <f>IF(ISNUMBER(S$7),IF(ISBLANK('4. Registrere kvalitetspoeng'!Z25),,'4. Registrere kvalitetspoeng'!Z25/MAX('4. Registrere kvalitetspoeng'!$N25:$AP25)*skalatil),"Tom")</f>
        <v>Tom</v>
      </c>
      <c r="T27" s="51" t="str">
        <f>IF(ISNUMBER(T$7),IF(ISBLANK('4. Registrere kvalitetspoeng'!AB25),,'4. Registrere kvalitetspoeng'!AB25/MAX('4. Registrere kvalitetspoeng'!$N25:$AP25)*skalatil),"Tom")</f>
        <v>Tom</v>
      </c>
      <c r="U27" s="51" t="str">
        <f>IF(ISNUMBER(U$7),IF(ISBLANK('4. Registrere kvalitetspoeng'!AD25),,'4. Registrere kvalitetspoeng'!AD25/MAX('4. Registrere kvalitetspoeng'!$N25:$AP25)*skalatil),"Tom")</f>
        <v>Tom</v>
      </c>
      <c r="V27" s="51" t="str">
        <f>IF(ISNUMBER(V$7),IF(ISBLANK('4. Registrere kvalitetspoeng'!AF25),,'4. Registrere kvalitetspoeng'!AF25/MAX('4. Registrere kvalitetspoeng'!$N25:$AP25)*skalatil),"Tom")</f>
        <v>Tom</v>
      </c>
      <c r="W27" s="51" t="str">
        <f>IF(ISNUMBER(W$7),IF(ISBLANK('4. Registrere kvalitetspoeng'!AH25),,'4. Registrere kvalitetspoeng'!AH25/MAX('4. Registrere kvalitetspoeng'!$N25:$AP25)*skalatil),"Tom")</f>
        <v>Tom</v>
      </c>
      <c r="X27" s="51" t="str">
        <f>IF(ISNUMBER(X$7),IF(ISBLANK('4. Registrere kvalitetspoeng'!AJ25),,'4. Registrere kvalitetspoeng'!AJ25/MAX('4. Registrere kvalitetspoeng'!$N25:$AP25)*skalatil),"Tom")</f>
        <v>Tom</v>
      </c>
      <c r="Y27" s="51" t="str">
        <f>IF(ISNUMBER(Y$7),IF(ISBLANK('4. Registrere kvalitetspoeng'!AL25),,'4. Registrere kvalitetspoeng'!AL25/MAX('4. Registrere kvalitetspoeng'!$N25:$AP25)*skalatil),"Tom")</f>
        <v>Tom</v>
      </c>
      <c r="Z27" s="51" t="str">
        <f>IF(ISNUMBER(Z$7),IF(ISBLANK('4. Registrere kvalitetspoeng'!AN25),,'4. Registrere kvalitetspoeng'!AN25/MAX('4. Registrere kvalitetspoeng'!$N25:$AP25)*skalatil),"Tom")</f>
        <v>Tom</v>
      </c>
      <c r="AA27" s="51" t="str">
        <f>IF(ISNUMBER(AA$7),IF(ISBLANK('4. Registrere kvalitetspoeng'!AP25),,'4. Registrere kvalitetspoeng'!AP25/MAX('4. Registrere kvalitetspoeng'!$N25:$AP25)*skalatil),"Tom")</f>
        <v>Tom</v>
      </c>
    </row>
    <row r="28" spans="1:48" x14ac:dyDescent="0.2">
      <c r="B28" s="5"/>
      <c r="C28" s="5"/>
      <c r="D28" s="5"/>
      <c r="E28" s="5"/>
      <c r="F28" s="478">
        <f>'2. Lage evalueringsmatrise'!F29</f>
        <v>0</v>
      </c>
      <c r="G28" s="480">
        <f>'2. Lage evalueringsmatrise'!G29</f>
        <v>0</v>
      </c>
      <c r="H28" s="480">
        <f>'2. Lage evalueringsmatrise'!H29</f>
        <v>0</v>
      </c>
      <c r="I28" s="88" t="str">
        <f>'2. Lage evalueringsmatrise'!I29</f>
        <v>K 3.2</v>
      </c>
      <c r="J28" s="91">
        <f>'2. Lage evalueringsmatrise'!J29</f>
        <v>0</v>
      </c>
      <c r="K28" s="90">
        <f>'2. Lage evalueringsmatrise'!L29</f>
        <v>0</v>
      </c>
      <c r="L28" s="93">
        <f>'2. Lage evalueringsmatrise'!M29</f>
        <v>0</v>
      </c>
      <c r="M28" s="52" t="str">
        <f>IF(ISNUMBER(M$7),IF(ISBLANK('4. Registrere kvalitetspoeng'!N26),,'4. Registrere kvalitetspoeng'!N26/MAX('4. Registrere kvalitetspoeng'!$N26:$AP26)*skalatil),"Tom")</f>
        <v>Tom</v>
      </c>
      <c r="N28" s="52" t="str">
        <f>IF(ISNUMBER(N$7),IF(ISBLANK('4. Registrere kvalitetspoeng'!P26),,'4. Registrere kvalitetspoeng'!P26/MAX('4. Registrere kvalitetspoeng'!$N26:$AP26)*skalatil),"Tom")</f>
        <v>Tom</v>
      </c>
      <c r="O28" s="52" t="str">
        <f>IF(ISNUMBER(O$7),IF(ISBLANK('4. Registrere kvalitetspoeng'!R26),,'4. Registrere kvalitetspoeng'!R26/MAX('4. Registrere kvalitetspoeng'!$N26:$AP26)*skalatil),"Tom")</f>
        <v>Tom</v>
      </c>
      <c r="P28" s="52" t="str">
        <f>IF(ISNUMBER(P$7),IF(ISBLANK('4. Registrere kvalitetspoeng'!T26),,'4. Registrere kvalitetspoeng'!T26/MAX('4. Registrere kvalitetspoeng'!$N26:$AP26)*skalatil),"Tom")</f>
        <v>Tom</v>
      </c>
      <c r="Q28" s="52" t="str">
        <f>IF(ISNUMBER(Q$7),IF(ISBLANK('4. Registrere kvalitetspoeng'!V26),,'4. Registrere kvalitetspoeng'!V26/MAX('4. Registrere kvalitetspoeng'!$N26:$AP26)*skalatil),"Tom")</f>
        <v>Tom</v>
      </c>
      <c r="R28" s="52" t="str">
        <f>IF(ISNUMBER(R$7),IF(ISBLANK('4. Registrere kvalitetspoeng'!X26),,'4. Registrere kvalitetspoeng'!X26/MAX('4. Registrere kvalitetspoeng'!$N26:$AP26)*skalatil),"Tom")</f>
        <v>Tom</v>
      </c>
      <c r="S28" s="52" t="str">
        <f>IF(ISNUMBER(S$7),IF(ISBLANK('4. Registrere kvalitetspoeng'!Z26),,'4. Registrere kvalitetspoeng'!Z26/MAX('4. Registrere kvalitetspoeng'!$N26:$AP26)*skalatil),"Tom")</f>
        <v>Tom</v>
      </c>
      <c r="T28" s="52" t="str">
        <f>IF(ISNUMBER(T$7),IF(ISBLANK('4. Registrere kvalitetspoeng'!AB26),,'4. Registrere kvalitetspoeng'!AB26/MAX('4. Registrere kvalitetspoeng'!$N26:$AP26)*skalatil),"Tom")</f>
        <v>Tom</v>
      </c>
      <c r="U28" s="52" t="str">
        <f>IF(ISNUMBER(U$7),IF(ISBLANK('4. Registrere kvalitetspoeng'!AD26),,'4. Registrere kvalitetspoeng'!AD26/MAX('4. Registrere kvalitetspoeng'!$N26:$AP26)*skalatil),"Tom")</f>
        <v>Tom</v>
      </c>
      <c r="V28" s="52" t="str">
        <f>IF(ISNUMBER(V$7),IF(ISBLANK('4. Registrere kvalitetspoeng'!AF26),,'4. Registrere kvalitetspoeng'!AF26/MAX('4. Registrere kvalitetspoeng'!$N26:$AP26)*skalatil),"Tom")</f>
        <v>Tom</v>
      </c>
      <c r="W28" s="52" t="str">
        <f>IF(ISNUMBER(W$7),IF(ISBLANK('4. Registrere kvalitetspoeng'!AH26),,'4. Registrere kvalitetspoeng'!AH26/MAX('4. Registrere kvalitetspoeng'!$N26:$AP26)*skalatil),"Tom")</f>
        <v>Tom</v>
      </c>
      <c r="X28" s="52" t="str">
        <f>IF(ISNUMBER(X$7),IF(ISBLANK('4. Registrere kvalitetspoeng'!AJ26),,'4. Registrere kvalitetspoeng'!AJ26/MAX('4. Registrere kvalitetspoeng'!$N26:$AP26)*skalatil),"Tom")</f>
        <v>Tom</v>
      </c>
      <c r="Y28" s="52" t="str">
        <f>IF(ISNUMBER(Y$7),IF(ISBLANK('4. Registrere kvalitetspoeng'!AL26),,'4. Registrere kvalitetspoeng'!AL26/MAX('4. Registrere kvalitetspoeng'!$N26:$AP26)*skalatil),"Tom")</f>
        <v>Tom</v>
      </c>
      <c r="Z28" s="52" t="str">
        <f>IF(ISNUMBER(Z$7),IF(ISBLANK('4. Registrere kvalitetspoeng'!AN26),,'4. Registrere kvalitetspoeng'!AN26/MAX('4. Registrere kvalitetspoeng'!$N26:$AP26)*skalatil),"Tom")</f>
        <v>Tom</v>
      </c>
      <c r="AA28" s="52" t="str">
        <f>IF(ISNUMBER(AA$7),IF(ISBLANK('4. Registrere kvalitetspoeng'!AP26),,'4. Registrere kvalitetspoeng'!AP26/MAX('4. Registrere kvalitetspoeng'!$N26:$AP26)*skalatil),"Tom")</f>
        <v>Tom</v>
      </c>
    </row>
    <row r="29" spans="1:48" x14ac:dyDescent="0.2">
      <c r="B29" s="4"/>
      <c r="C29" s="4"/>
      <c r="D29" s="4"/>
      <c r="E29" s="4"/>
      <c r="F29" s="478">
        <f>'2. Lage evalueringsmatrise'!F30</f>
        <v>0</v>
      </c>
      <c r="G29" s="480">
        <f>'2. Lage evalueringsmatrise'!G30</f>
        <v>0</v>
      </c>
      <c r="H29" s="480">
        <f>'2. Lage evalueringsmatrise'!H30</f>
        <v>0</v>
      </c>
      <c r="I29" s="88" t="str">
        <f>'2. Lage evalueringsmatrise'!I30</f>
        <v>K 3.3</v>
      </c>
      <c r="J29" s="91">
        <f>'2. Lage evalueringsmatrise'!J30</f>
        <v>0</v>
      </c>
      <c r="K29" s="90">
        <f>'2. Lage evalueringsmatrise'!L30</f>
        <v>0</v>
      </c>
      <c r="L29" s="93">
        <f>'2. Lage evalueringsmatrise'!M30</f>
        <v>0</v>
      </c>
      <c r="M29" s="52" t="str">
        <f>IF(ISNUMBER(M$7),IF(ISBLANK('4. Registrere kvalitetspoeng'!N27),,'4. Registrere kvalitetspoeng'!N27/MAX('4. Registrere kvalitetspoeng'!$N27:$AP27)*skalatil),"Tom")</f>
        <v>Tom</v>
      </c>
      <c r="N29" s="52" t="str">
        <f>IF(ISNUMBER(N$7),IF(ISBLANK('4. Registrere kvalitetspoeng'!P27),,'4. Registrere kvalitetspoeng'!P27/MAX('4. Registrere kvalitetspoeng'!$N27:$AP27)*skalatil),"Tom")</f>
        <v>Tom</v>
      </c>
      <c r="O29" s="52" t="str">
        <f>IF(ISNUMBER(O$7),IF(ISBLANK('4. Registrere kvalitetspoeng'!R27),,'4. Registrere kvalitetspoeng'!R27/MAX('4. Registrere kvalitetspoeng'!$N27:$AP27)*skalatil),"Tom")</f>
        <v>Tom</v>
      </c>
      <c r="P29" s="52" t="str">
        <f>IF(ISNUMBER(P$7),IF(ISBLANK('4. Registrere kvalitetspoeng'!T27),,'4. Registrere kvalitetspoeng'!T27/MAX('4. Registrere kvalitetspoeng'!$N27:$AP27)*skalatil),"Tom")</f>
        <v>Tom</v>
      </c>
      <c r="Q29" s="52" t="str">
        <f>IF(ISNUMBER(Q$7),IF(ISBLANK('4. Registrere kvalitetspoeng'!V27),,'4. Registrere kvalitetspoeng'!V27/MAX('4. Registrere kvalitetspoeng'!$N27:$AP27)*skalatil),"Tom")</f>
        <v>Tom</v>
      </c>
      <c r="R29" s="52" t="str">
        <f>IF(ISNUMBER(R$7),IF(ISBLANK('4. Registrere kvalitetspoeng'!X27),,'4. Registrere kvalitetspoeng'!X27/MAX('4. Registrere kvalitetspoeng'!$N27:$AP27)*skalatil),"Tom")</f>
        <v>Tom</v>
      </c>
      <c r="S29" s="52" t="str">
        <f>IF(ISNUMBER(S$7),IF(ISBLANK('4. Registrere kvalitetspoeng'!Z27),,'4. Registrere kvalitetspoeng'!Z27/MAX('4. Registrere kvalitetspoeng'!$N27:$AP27)*skalatil),"Tom")</f>
        <v>Tom</v>
      </c>
      <c r="T29" s="52" t="str">
        <f>IF(ISNUMBER(T$7),IF(ISBLANK('4. Registrere kvalitetspoeng'!AB27),,'4. Registrere kvalitetspoeng'!AB27/MAX('4. Registrere kvalitetspoeng'!$N27:$AP27)*skalatil),"Tom")</f>
        <v>Tom</v>
      </c>
      <c r="U29" s="52" t="str">
        <f>IF(ISNUMBER(U$7),IF(ISBLANK('4. Registrere kvalitetspoeng'!AD27),,'4. Registrere kvalitetspoeng'!AD27/MAX('4. Registrere kvalitetspoeng'!$N27:$AP27)*skalatil),"Tom")</f>
        <v>Tom</v>
      </c>
      <c r="V29" s="52" t="str">
        <f>IF(ISNUMBER(V$7),IF(ISBLANK('4. Registrere kvalitetspoeng'!AF27),,'4. Registrere kvalitetspoeng'!AF27/MAX('4. Registrere kvalitetspoeng'!$N27:$AP27)*skalatil),"Tom")</f>
        <v>Tom</v>
      </c>
      <c r="W29" s="52" t="str">
        <f>IF(ISNUMBER(W$7),IF(ISBLANK('4. Registrere kvalitetspoeng'!AH27),,'4. Registrere kvalitetspoeng'!AH27/MAX('4. Registrere kvalitetspoeng'!$N27:$AP27)*skalatil),"Tom")</f>
        <v>Tom</v>
      </c>
      <c r="X29" s="52" t="str">
        <f>IF(ISNUMBER(X$7),IF(ISBLANK('4. Registrere kvalitetspoeng'!AJ27),,'4. Registrere kvalitetspoeng'!AJ27/MAX('4. Registrere kvalitetspoeng'!$N27:$AP27)*skalatil),"Tom")</f>
        <v>Tom</v>
      </c>
      <c r="Y29" s="52" t="str">
        <f>IF(ISNUMBER(Y$7),IF(ISBLANK('4. Registrere kvalitetspoeng'!AL27),,'4. Registrere kvalitetspoeng'!AL27/MAX('4. Registrere kvalitetspoeng'!$N27:$AP27)*skalatil),"Tom")</f>
        <v>Tom</v>
      </c>
      <c r="Z29" s="52" t="str">
        <f>IF(ISNUMBER(Z$7),IF(ISBLANK('4. Registrere kvalitetspoeng'!AN27),,'4. Registrere kvalitetspoeng'!AN27/MAX('4. Registrere kvalitetspoeng'!$N27:$AP27)*skalatil),"Tom")</f>
        <v>Tom</v>
      </c>
      <c r="AA29" s="52" t="str">
        <f>IF(ISNUMBER(AA$7),IF(ISBLANK('4. Registrere kvalitetspoeng'!AP27),,'4. Registrere kvalitetspoeng'!AP27/MAX('4. Registrere kvalitetspoeng'!$N27:$AP27)*skalatil),"Tom")</f>
        <v>Tom</v>
      </c>
    </row>
    <row r="30" spans="1:48" x14ac:dyDescent="0.2">
      <c r="B30" s="9"/>
      <c r="C30" s="9"/>
      <c r="D30" s="9"/>
      <c r="E30" s="9"/>
      <c r="F30" s="478">
        <f>'2. Lage evalueringsmatrise'!F31</f>
        <v>0</v>
      </c>
      <c r="G30" s="480">
        <f>'2. Lage evalueringsmatrise'!G31</f>
        <v>0</v>
      </c>
      <c r="H30" s="480">
        <f>'2. Lage evalueringsmatrise'!H31</f>
        <v>0</v>
      </c>
      <c r="I30" s="88" t="str">
        <f>'2. Lage evalueringsmatrise'!I31</f>
        <v>K 3.4</v>
      </c>
      <c r="J30" s="91">
        <f>'2. Lage evalueringsmatrise'!J31</f>
        <v>0</v>
      </c>
      <c r="K30" s="90">
        <f>'2. Lage evalueringsmatrise'!L31</f>
        <v>0</v>
      </c>
      <c r="L30" s="93">
        <f>'2. Lage evalueringsmatrise'!M31</f>
        <v>0</v>
      </c>
      <c r="M30" s="52" t="str">
        <f>IF(ISNUMBER(M$7),IF(ISBLANK('4. Registrere kvalitetspoeng'!N28),,'4. Registrere kvalitetspoeng'!N28/MAX('4. Registrere kvalitetspoeng'!$N28:$AP28)*skalatil),"Tom")</f>
        <v>Tom</v>
      </c>
      <c r="N30" s="52" t="str">
        <f>IF(ISNUMBER(N$7),IF(ISBLANK('4. Registrere kvalitetspoeng'!P28),,'4. Registrere kvalitetspoeng'!P28/MAX('4. Registrere kvalitetspoeng'!$N28:$AP28)*skalatil),"Tom")</f>
        <v>Tom</v>
      </c>
      <c r="O30" s="52" t="str">
        <f>IF(ISNUMBER(O$7),IF(ISBLANK('4. Registrere kvalitetspoeng'!R28),,'4. Registrere kvalitetspoeng'!R28/MAX('4. Registrere kvalitetspoeng'!$N28:$AP28)*skalatil),"Tom")</f>
        <v>Tom</v>
      </c>
      <c r="P30" s="52" t="str">
        <f>IF(ISNUMBER(P$7),IF(ISBLANK('4. Registrere kvalitetspoeng'!T28),,'4. Registrere kvalitetspoeng'!T28/MAX('4. Registrere kvalitetspoeng'!$N28:$AP28)*skalatil),"Tom")</f>
        <v>Tom</v>
      </c>
      <c r="Q30" s="52" t="str">
        <f>IF(ISNUMBER(Q$7),IF(ISBLANK('4. Registrere kvalitetspoeng'!V28),,'4. Registrere kvalitetspoeng'!V28/MAX('4. Registrere kvalitetspoeng'!$N28:$AP28)*skalatil),"Tom")</f>
        <v>Tom</v>
      </c>
      <c r="R30" s="52" t="str">
        <f>IF(ISNUMBER(R$7),IF(ISBLANK('4. Registrere kvalitetspoeng'!X28),,'4. Registrere kvalitetspoeng'!X28/MAX('4. Registrere kvalitetspoeng'!$N28:$AP28)*skalatil),"Tom")</f>
        <v>Tom</v>
      </c>
      <c r="S30" s="52" t="str">
        <f>IF(ISNUMBER(S$7),IF(ISBLANK('4. Registrere kvalitetspoeng'!Z28),,'4. Registrere kvalitetspoeng'!Z28/MAX('4. Registrere kvalitetspoeng'!$N28:$AP28)*skalatil),"Tom")</f>
        <v>Tom</v>
      </c>
      <c r="T30" s="52" t="str">
        <f>IF(ISNUMBER(T$7),IF(ISBLANK('4. Registrere kvalitetspoeng'!AB28),,'4. Registrere kvalitetspoeng'!AB28/MAX('4. Registrere kvalitetspoeng'!$N28:$AP28)*skalatil),"Tom")</f>
        <v>Tom</v>
      </c>
      <c r="U30" s="52" t="str">
        <f>IF(ISNUMBER(U$7),IF(ISBLANK('4. Registrere kvalitetspoeng'!AD28),,'4. Registrere kvalitetspoeng'!AD28/MAX('4. Registrere kvalitetspoeng'!$N28:$AP28)*skalatil),"Tom")</f>
        <v>Tom</v>
      </c>
      <c r="V30" s="52" t="str">
        <f>IF(ISNUMBER(V$7),IF(ISBLANK('4. Registrere kvalitetspoeng'!AF28),,'4. Registrere kvalitetspoeng'!AF28/MAX('4. Registrere kvalitetspoeng'!$N28:$AP28)*skalatil),"Tom")</f>
        <v>Tom</v>
      </c>
      <c r="W30" s="52" t="str">
        <f>IF(ISNUMBER(W$7),IF(ISBLANK('4. Registrere kvalitetspoeng'!AH28),,'4. Registrere kvalitetspoeng'!AH28/MAX('4. Registrere kvalitetspoeng'!$N28:$AP28)*skalatil),"Tom")</f>
        <v>Tom</v>
      </c>
      <c r="X30" s="52" t="str">
        <f>IF(ISNUMBER(X$7),IF(ISBLANK('4. Registrere kvalitetspoeng'!AJ28),,'4. Registrere kvalitetspoeng'!AJ28/MAX('4. Registrere kvalitetspoeng'!$N28:$AP28)*skalatil),"Tom")</f>
        <v>Tom</v>
      </c>
      <c r="Y30" s="52" t="str">
        <f>IF(ISNUMBER(Y$7),IF(ISBLANK('4. Registrere kvalitetspoeng'!AL28),,'4. Registrere kvalitetspoeng'!AL28/MAX('4. Registrere kvalitetspoeng'!$N28:$AP28)*skalatil),"Tom")</f>
        <v>Tom</v>
      </c>
      <c r="Z30" s="52" t="str">
        <f>IF(ISNUMBER(Z$7),IF(ISBLANK('4. Registrere kvalitetspoeng'!AN28),,'4. Registrere kvalitetspoeng'!AN28/MAX('4. Registrere kvalitetspoeng'!$N28:$AP28)*skalatil),"Tom")</f>
        <v>Tom</v>
      </c>
      <c r="AA30" s="52" t="str">
        <f>IF(ISNUMBER(AA$7),IF(ISBLANK('4. Registrere kvalitetspoeng'!AP28),,'4. Registrere kvalitetspoeng'!AP28/MAX('4. Registrere kvalitetspoeng'!$N28:$AP28)*skalatil),"Tom")</f>
        <v>Tom</v>
      </c>
    </row>
    <row r="31" spans="1:48" x14ac:dyDescent="0.2">
      <c r="F31" s="478">
        <f>'2. Lage evalueringsmatrise'!F32</f>
        <v>0</v>
      </c>
      <c r="G31" s="480">
        <f>'2. Lage evalueringsmatrise'!G32</f>
        <v>0</v>
      </c>
      <c r="H31" s="480">
        <f>'2. Lage evalueringsmatrise'!H32</f>
        <v>0</v>
      </c>
      <c r="I31" s="88" t="str">
        <f>'2. Lage evalueringsmatrise'!I32</f>
        <v>K 3.5</v>
      </c>
      <c r="J31" s="91">
        <f>'2. Lage evalueringsmatrise'!J32</f>
        <v>0</v>
      </c>
      <c r="K31" s="90">
        <f>'2. Lage evalueringsmatrise'!L32</f>
        <v>0</v>
      </c>
      <c r="L31" s="93">
        <f>'2. Lage evalueringsmatrise'!M32</f>
        <v>0</v>
      </c>
      <c r="M31" s="52" t="str">
        <f>IF(ISNUMBER(M$7),IF(ISBLANK('4. Registrere kvalitetspoeng'!N29),,'4. Registrere kvalitetspoeng'!N29/MAX('4. Registrere kvalitetspoeng'!$N29:$AP29)*skalatil),"Tom")</f>
        <v>Tom</v>
      </c>
      <c r="N31" s="52" t="str">
        <f>IF(ISNUMBER(N$7),IF(ISBLANK('4. Registrere kvalitetspoeng'!P29),,'4. Registrere kvalitetspoeng'!P29/MAX('4. Registrere kvalitetspoeng'!$N29:$AP29)*skalatil),"Tom")</f>
        <v>Tom</v>
      </c>
      <c r="O31" s="52" t="str">
        <f>IF(ISNUMBER(O$7),IF(ISBLANK('4. Registrere kvalitetspoeng'!R29),,'4. Registrere kvalitetspoeng'!R29/MAX('4. Registrere kvalitetspoeng'!$N29:$AP29)*skalatil),"Tom")</f>
        <v>Tom</v>
      </c>
      <c r="P31" s="52" t="str">
        <f>IF(ISNUMBER(P$7),IF(ISBLANK('4. Registrere kvalitetspoeng'!T29),,'4. Registrere kvalitetspoeng'!T29/MAX('4. Registrere kvalitetspoeng'!$N29:$AP29)*skalatil),"Tom")</f>
        <v>Tom</v>
      </c>
      <c r="Q31" s="52" t="str">
        <f>IF(ISNUMBER(Q$7),IF(ISBLANK('4. Registrere kvalitetspoeng'!V29),,'4. Registrere kvalitetspoeng'!V29/MAX('4. Registrere kvalitetspoeng'!$N29:$AP29)*skalatil),"Tom")</f>
        <v>Tom</v>
      </c>
      <c r="R31" s="52" t="str">
        <f>IF(ISNUMBER(R$7),IF(ISBLANK('4. Registrere kvalitetspoeng'!X29),,'4. Registrere kvalitetspoeng'!X29/MAX('4. Registrere kvalitetspoeng'!$N29:$AP29)*skalatil),"Tom")</f>
        <v>Tom</v>
      </c>
      <c r="S31" s="52" t="str">
        <f>IF(ISNUMBER(S$7),IF(ISBLANK('4. Registrere kvalitetspoeng'!Z29),,'4. Registrere kvalitetspoeng'!Z29/MAX('4. Registrere kvalitetspoeng'!$N29:$AP29)*skalatil),"Tom")</f>
        <v>Tom</v>
      </c>
      <c r="T31" s="52" t="str">
        <f>IF(ISNUMBER(T$7),IF(ISBLANK('4. Registrere kvalitetspoeng'!AB29),,'4. Registrere kvalitetspoeng'!AB29/MAX('4. Registrere kvalitetspoeng'!$N29:$AP29)*skalatil),"Tom")</f>
        <v>Tom</v>
      </c>
      <c r="U31" s="52" t="str">
        <f>IF(ISNUMBER(U$7),IF(ISBLANK('4. Registrere kvalitetspoeng'!AD29),,'4. Registrere kvalitetspoeng'!AD29/MAX('4. Registrere kvalitetspoeng'!$N29:$AP29)*skalatil),"Tom")</f>
        <v>Tom</v>
      </c>
      <c r="V31" s="52" t="str">
        <f>IF(ISNUMBER(V$7),IF(ISBLANK('4. Registrere kvalitetspoeng'!AF29),,'4. Registrere kvalitetspoeng'!AF29/MAX('4. Registrere kvalitetspoeng'!$N29:$AP29)*skalatil),"Tom")</f>
        <v>Tom</v>
      </c>
      <c r="W31" s="52" t="str">
        <f>IF(ISNUMBER(W$7),IF(ISBLANK('4. Registrere kvalitetspoeng'!AH29),,'4. Registrere kvalitetspoeng'!AH29/MAX('4. Registrere kvalitetspoeng'!$N29:$AP29)*skalatil),"Tom")</f>
        <v>Tom</v>
      </c>
      <c r="X31" s="52" t="str">
        <f>IF(ISNUMBER(X$7),IF(ISBLANK('4. Registrere kvalitetspoeng'!AJ29),,'4. Registrere kvalitetspoeng'!AJ29/MAX('4. Registrere kvalitetspoeng'!$N29:$AP29)*skalatil),"Tom")</f>
        <v>Tom</v>
      </c>
      <c r="Y31" s="52" t="str">
        <f>IF(ISNUMBER(Y$7),IF(ISBLANK('4. Registrere kvalitetspoeng'!AL29),,'4. Registrere kvalitetspoeng'!AL29/MAX('4. Registrere kvalitetspoeng'!$N29:$AP29)*skalatil),"Tom")</f>
        <v>Tom</v>
      </c>
      <c r="Z31" s="52" t="str">
        <f>IF(ISNUMBER(Z$7),IF(ISBLANK('4. Registrere kvalitetspoeng'!AN29),,'4. Registrere kvalitetspoeng'!AN29/MAX('4. Registrere kvalitetspoeng'!$N29:$AP29)*skalatil),"Tom")</f>
        <v>Tom</v>
      </c>
      <c r="AA31" s="52" t="str">
        <f>IF(ISNUMBER(AA$7),IF(ISBLANK('4. Registrere kvalitetspoeng'!AP29),,'4. Registrere kvalitetspoeng'!AP29/MAX('4. Registrere kvalitetspoeng'!$N29:$AP29)*skalatil),"Tom")</f>
        <v>Tom</v>
      </c>
    </row>
    <row r="32" spans="1:48" x14ac:dyDescent="0.2">
      <c r="F32" s="478">
        <f>'2. Lage evalueringsmatrise'!F33</f>
        <v>0</v>
      </c>
      <c r="G32" s="480">
        <f>'2. Lage evalueringsmatrise'!G33</f>
        <v>0</v>
      </c>
      <c r="H32" s="480">
        <f>'2. Lage evalueringsmatrise'!H33</f>
        <v>0</v>
      </c>
      <c r="I32" s="88" t="str">
        <f>'2. Lage evalueringsmatrise'!I33</f>
        <v>K 3.6</v>
      </c>
      <c r="J32" s="91">
        <f>'2. Lage evalueringsmatrise'!J33</f>
        <v>0</v>
      </c>
      <c r="K32" s="90">
        <f>'2. Lage evalueringsmatrise'!L33</f>
        <v>0</v>
      </c>
      <c r="L32" s="93">
        <f>'2. Lage evalueringsmatrise'!M33</f>
        <v>0</v>
      </c>
      <c r="M32" s="52" t="str">
        <f>IF(ISNUMBER(M$7),IF(ISBLANK('4. Registrere kvalitetspoeng'!N30),,'4. Registrere kvalitetspoeng'!N30/MAX('4. Registrere kvalitetspoeng'!$N30:$AP30)*skalatil),"Tom")</f>
        <v>Tom</v>
      </c>
      <c r="N32" s="52" t="str">
        <f>IF(ISNUMBER(N$7),IF(ISBLANK('4. Registrere kvalitetspoeng'!P30),,'4. Registrere kvalitetspoeng'!P30/MAX('4. Registrere kvalitetspoeng'!$N30:$AP30)*skalatil),"Tom")</f>
        <v>Tom</v>
      </c>
      <c r="O32" s="52" t="str">
        <f>IF(ISNUMBER(O$7),IF(ISBLANK('4. Registrere kvalitetspoeng'!R30),,'4. Registrere kvalitetspoeng'!R30/MAX('4. Registrere kvalitetspoeng'!$N30:$AP30)*skalatil),"Tom")</f>
        <v>Tom</v>
      </c>
      <c r="P32" s="52" t="str">
        <f>IF(ISNUMBER(P$7),IF(ISBLANK('4. Registrere kvalitetspoeng'!T30),,'4. Registrere kvalitetspoeng'!T30/MAX('4. Registrere kvalitetspoeng'!$N30:$AP30)*skalatil),"Tom")</f>
        <v>Tom</v>
      </c>
      <c r="Q32" s="52" t="str">
        <f>IF(ISNUMBER(Q$7),IF(ISBLANK('4. Registrere kvalitetspoeng'!V30),,'4. Registrere kvalitetspoeng'!V30/MAX('4. Registrere kvalitetspoeng'!$N30:$AP30)*skalatil),"Tom")</f>
        <v>Tom</v>
      </c>
      <c r="R32" s="52" t="str">
        <f>IF(ISNUMBER(R$7),IF(ISBLANK('4. Registrere kvalitetspoeng'!X30),,'4. Registrere kvalitetspoeng'!X30/MAX('4. Registrere kvalitetspoeng'!$N30:$AP30)*skalatil),"Tom")</f>
        <v>Tom</v>
      </c>
      <c r="S32" s="52" t="str">
        <f>IF(ISNUMBER(S$7),IF(ISBLANK('4. Registrere kvalitetspoeng'!Z30),,'4. Registrere kvalitetspoeng'!Z30/MAX('4. Registrere kvalitetspoeng'!$N30:$AP30)*skalatil),"Tom")</f>
        <v>Tom</v>
      </c>
      <c r="T32" s="52" t="str">
        <f>IF(ISNUMBER(T$7),IF(ISBLANK('4. Registrere kvalitetspoeng'!AB30),,'4. Registrere kvalitetspoeng'!AB30/MAX('4. Registrere kvalitetspoeng'!$N30:$AP30)*skalatil),"Tom")</f>
        <v>Tom</v>
      </c>
      <c r="U32" s="52" t="str">
        <f>IF(ISNUMBER(U$7),IF(ISBLANK('4. Registrere kvalitetspoeng'!AD30),,'4. Registrere kvalitetspoeng'!AD30/MAX('4. Registrere kvalitetspoeng'!$N30:$AP30)*skalatil),"Tom")</f>
        <v>Tom</v>
      </c>
      <c r="V32" s="52" t="str">
        <f>IF(ISNUMBER(V$7),IF(ISBLANK('4. Registrere kvalitetspoeng'!AF30),,'4. Registrere kvalitetspoeng'!AF30/MAX('4. Registrere kvalitetspoeng'!$N30:$AP30)*skalatil),"Tom")</f>
        <v>Tom</v>
      </c>
      <c r="W32" s="52" t="str">
        <f>IF(ISNUMBER(W$7),IF(ISBLANK('4. Registrere kvalitetspoeng'!AH30),,'4. Registrere kvalitetspoeng'!AH30/MAX('4. Registrere kvalitetspoeng'!$N30:$AP30)*skalatil),"Tom")</f>
        <v>Tom</v>
      </c>
      <c r="X32" s="52" t="str">
        <f>IF(ISNUMBER(X$7),IF(ISBLANK('4. Registrere kvalitetspoeng'!AJ30),,'4. Registrere kvalitetspoeng'!AJ30/MAX('4. Registrere kvalitetspoeng'!$N30:$AP30)*skalatil),"Tom")</f>
        <v>Tom</v>
      </c>
      <c r="Y32" s="52" t="str">
        <f>IF(ISNUMBER(Y$7),IF(ISBLANK('4. Registrere kvalitetspoeng'!AL30),,'4. Registrere kvalitetspoeng'!AL30/MAX('4. Registrere kvalitetspoeng'!$N30:$AP30)*skalatil),"Tom")</f>
        <v>Tom</v>
      </c>
      <c r="Z32" s="52" t="str">
        <f>IF(ISNUMBER(Z$7),IF(ISBLANK('4. Registrere kvalitetspoeng'!AN30),,'4. Registrere kvalitetspoeng'!AN30/MAX('4. Registrere kvalitetspoeng'!$N30:$AP30)*skalatil),"Tom")</f>
        <v>Tom</v>
      </c>
      <c r="AA32" s="52" t="str">
        <f>IF(ISNUMBER(AA$7),IF(ISBLANK('4. Registrere kvalitetspoeng'!AP30),,'4. Registrere kvalitetspoeng'!AP30/MAX('4. Registrere kvalitetspoeng'!$N30:$AP30)*skalatil),"Tom")</f>
        <v>Tom</v>
      </c>
    </row>
    <row r="33" spans="6:48" x14ac:dyDescent="0.2">
      <c r="F33" s="478">
        <f>'2. Lage evalueringsmatrise'!F34</f>
        <v>0</v>
      </c>
      <c r="G33" s="480">
        <f>'2. Lage evalueringsmatrise'!G34</f>
        <v>0</v>
      </c>
      <c r="H33" s="480">
        <f>'2. Lage evalueringsmatrise'!H34</f>
        <v>0</v>
      </c>
      <c r="I33" s="88" t="str">
        <f>'2. Lage evalueringsmatrise'!I34</f>
        <v>K 3.7</v>
      </c>
      <c r="J33" s="91">
        <f>'2. Lage evalueringsmatrise'!J34</f>
        <v>0</v>
      </c>
      <c r="K33" s="90">
        <f>'2. Lage evalueringsmatrise'!L34</f>
        <v>0</v>
      </c>
      <c r="L33" s="93">
        <f>'2. Lage evalueringsmatrise'!M34</f>
        <v>0</v>
      </c>
      <c r="M33" s="52" t="str">
        <f>IF(ISNUMBER(M$7),IF(ISBLANK('4. Registrere kvalitetspoeng'!N31),,'4. Registrere kvalitetspoeng'!N31/MAX('4. Registrere kvalitetspoeng'!$N31:$AP31)*skalatil),"Tom")</f>
        <v>Tom</v>
      </c>
      <c r="N33" s="52" t="str">
        <f>IF(ISNUMBER(N$7),IF(ISBLANK('4. Registrere kvalitetspoeng'!P31),,'4. Registrere kvalitetspoeng'!P31/MAX('4. Registrere kvalitetspoeng'!$N31:$AP31)*skalatil),"Tom")</f>
        <v>Tom</v>
      </c>
      <c r="O33" s="52" t="str">
        <f>IF(ISNUMBER(O$7),IF(ISBLANK('4. Registrere kvalitetspoeng'!R31),,'4. Registrere kvalitetspoeng'!R31/MAX('4. Registrere kvalitetspoeng'!$N31:$AP31)*skalatil),"Tom")</f>
        <v>Tom</v>
      </c>
      <c r="P33" s="52" t="str">
        <f>IF(ISNUMBER(P$7),IF(ISBLANK('4. Registrere kvalitetspoeng'!T31),,'4. Registrere kvalitetspoeng'!T31/MAX('4. Registrere kvalitetspoeng'!$N31:$AP31)*skalatil),"Tom")</f>
        <v>Tom</v>
      </c>
      <c r="Q33" s="52" t="str">
        <f>IF(ISNUMBER(Q$7),IF(ISBLANK('4. Registrere kvalitetspoeng'!V31),,'4. Registrere kvalitetspoeng'!V31/MAX('4. Registrere kvalitetspoeng'!$N31:$AP31)*skalatil),"Tom")</f>
        <v>Tom</v>
      </c>
      <c r="R33" s="52" t="str">
        <f>IF(ISNUMBER(R$7),IF(ISBLANK('4. Registrere kvalitetspoeng'!X31),,'4. Registrere kvalitetspoeng'!X31/MAX('4. Registrere kvalitetspoeng'!$N31:$AP31)*skalatil),"Tom")</f>
        <v>Tom</v>
      </c>
      <c r="S33" s="52" t="str">
        <f>IF(ISNUMBER(S$7),IF(ISBLANK('4. Registrere kvalitetspoeng'!Z31),,'4. Registrere kvalitetspoeng'!Z31/MAX('4. Registrere kvalitetspoeng'!$N31:$AP31)*skalatil),"Tom")</f>
        <v>Tom</v>
      </c>
      <c r="T33" s="52" t="str">
        <f>IF(ISNUMBER(T$7),IF(ISBLANK('4. Registrere kvalitetspoeng'!AB31),,'4. Registrere kvalitetspoeng'!AB31/MAX('4. Registrere kvalitetspoeng'!$N31:$AP31)*skalatil),"Tom")</f>
        <v>Tom</v>
      </c>
      <c r="U33" s="52" t="str">
        <f>IF(ISNUMBER(U$7),IF(ISBLANK('4. Registrere kvalitetspoeng'!AD31),,'4. Registrere kvalitetspoeng'!AD31/MAX('4. Registrere kvalitetspoeng'!$N31:$AP31)*skalatil),"Tom")</f>
        <v>Tom</v>
      </c>
      <c r="V33" s="52" t="str">
        <f>IF(ISNUMBER(V$7),IF(ISBLANK('4. Registrere kvalitetspoeng'!AF31),,'4. Registrere kvalitetspoeng'!AF31/MAX('4. Registrere kvalitetspoeng'!$N31:$AP31)*skalatil),"Tom")</f>
        <v>Tom</v>
      </c>
      <c r="W33" s="52" t="str">
        <f>IF(ISNUMBER(W$7),IF(ISBLANK('4. Registrere kvalitetspoeng'!AH31),,'4. Registrere kvalitetspoeng'!AH31/MAX('4. Registrere kvalitetspoeng'!$N31:$AP31)*skalatil),"Tom")</f>
        <v>Tom</v>
      </c>
      <c r="X33" s="52" t="str">
        <f>IF(ISNUMBER(X$7),IF(ISBLANK('4. Registrere kvalitetspoeng'!AJ31),,'4. Registrere kvalitetspoeng'!AJ31/MAX('4. Registrere kvalitetspoeng'!$N31:$AP31)*skalatil),"Tom")</f>
        <v>Tom</v>
      </c>
      <c r="Y33" s="52" t="str">
        <f>IF(ISNUMBER(Y$7),IF(ISBLANK('4. Registrere kvalitetspoeng'!AL31),,'4. Registrere kvalitetspoeng'!AL31/MAX('4. Registrere kvalitetspoeng'!$N31:$AP31)*skalatil),"Tom")</f>
        <v>Tom</v>
      </c>
      <c r="Z33" s="52" t="str">
        <f>IF(ISNUMBER(Z$7),IF(ISBLANK('4. Registrere kvalitetspoeng'!AN31),,'4. Registrere kvalitetspoeng'!AN31/MAX('4. Registrere kvalitetspoeng'!$N31:$AP31)*skalatil),"Tom")</f>
        <v>Tom</v>
      </c>
      <c r="AA33" s="52" t="str">
        <f>IF(ISNUMBER(AA$7),IF(ISBLANK('4. Registrere kvalitetspoeng'!AP31),,'4. Registrere kvalitetspoeng'!AP31/MAX('4. Registrere kvalitetspoeng'!$N31:$AP31)*skalatil),"Tom")</f>
        <v>Tom</v>
      </c>
    </row>
    <row r="34" spans="6:48" ht="13.5" thickBot="1" x14ac:dyDescent="0.25">
      <c r="F34" s="15"/>
      <c r="G34" s="15"/>
      <c r="H34" s="15"/>
      <c r="I34" s="15"/>
      <c r="J34" s="15"/>
      <c r="K34" s="15"/>
      <c r="L34" s="15"/>
      <c r="M34" s="92" t="str">
        <f t="shared" ref="M34:AA34" si="4">IFERROR(M27*$K27+M28*$K28+M29*$K29+M30*$K30+M31*$K31+M32*$K32+M33*$K33,"Tom")</f>
        <v>Tom</v>
      </c>
      <c r="N34" s="92" t="str">
        <f t="shared" si="4"/>
        <v>Tom</v>
      </c>
      <c r="O34" s="92" t="str">
        <f t="shared" si="4"/>
        <v>Tom</v>
      </c>
      <c r="P34" s="92" t="str">
        <f t="shared" si="4"/>
        <v>Tom</v>
      </c>
      <c r="Q34" s="92" t="str">
        <f t="shared" si="4"/>
        <v>Tom</v>
      </c>
      <c r="R34" s="92" t="str">
        <f t="shared" si="4"/>
        <v>Tom</v>
      </c>
      <c r="S34" s="92" t="str">
        <f t="shared" si="4"/>
        <v>Tom</v>
      </c>
      <c r="T34" s="92" t="str">
        <f t="shared" si="4"/>
        <v>Tom</v>
      </c>
      <c r="U34" s="92" t="str">
        <f t="shared" si="4"/>
        <v>Tom</v>
      </c>
      <c r="V34" s="92" t="str">
        <f t="shared" si="4"/>
        <v>Tom</v>
      </c>
      <c r="W34" s="92" t="str">
        <f t="shared" si="4"/>
        <v>Tom</v>
      </c>
      <c r="X34" s="92" t="str">
        <f t="shared" si="4"/>
        <v>Tom</v>
      </c>
      <c r="Y34" s="92" t="str">
        <f t="shared" si="4"/>
        <v>Tom</v>
      </c>
      <c r="Z34" s="92" t="str">
        <f t="shared" si="4"/>
        <v>Tom</v>
      </c>
      <c r="AA34" s="92" t="str">
        <f t="shared" si="4"/>
        <v>Tom</v>
      </c>
    </row>
    <row r="35" spans="6:48" s="4" customFormat="1" ht="13.5" thickBot="1" x14ac:dyDescent="0.25">
      <c r="F35" s="204" t="s">
        <v>207</v>
      </c>
      <c r="G35" s="204"/>
      <c r="H35" s="204"/>
      <c r="I35" s="204"/>
      <c r="J35" s="204"/>
      <c r="K35" s="204"/>
      <c r="L35" s="204"/>
      <c r="M35" s="130" t="str">
        <f t="shared" ref="M35:AA35" si="5">IFERROR(M34/MAX($M34:$AA34)*skalatil,"tom")</f>
        <v>tom</v>
      </c>
      <c r="N35" s="130" t="str">
        <f t="shared" si="5"/>
        <v>tom</v>
      </c>
      <c r="O35" s="130" t="str">
        <f t="shared" si="5"/>
        <v>tom</v>
      </c>
      <c r="P35" s="130" t="str">
        <f t="shared" si="5"/>
        <v>tom</v>
      </c>
      <c r="Q35" s="130" t="str">
        <f t="shared" si="5"/>
        <v>tom</v>
      </c>
      <c r="R35" s="130" t="str">
        <f t="shared" si="5"/>
        <v>tom</v>
      </c>
      <c r="S35" s="130" t="str">
        <f t="shared" si="5"/>
        <v>tom</v>
      </c>
      <c r="T35" s="130" t="str">
        <f t="shared" si="5"/>
        <v>tom</v>
      </c>
      <c r="U35" s="130" t="str">
        <f t="shared" si="5"/>
        <v>tom</v>
      </c>
      <c r="V35" s="130" t="str">
        <f t="shared" si="5"/>
        <v>tom</v>
      </c>
      <c r="W35" s="130" t="str">
        <f t="shared" si="5"/>
        <v>tom</v>
      </c>
      <c r="X35" s="130" t="str">
        <f t="shared" si="5"/>
        <v>tom</v>
      </c>
      <c r="Y35" s="130" t="str">
        <f t="shared" si="5"/>
        <v>tom</v>
      </c>
      <c r="Z35" s="130" t="str">
        <f t="shared" si="5"/>
        <v>tom</v>
      </c>
      <c r="AA35" s="130" t="str">
        <f t="shared" si="5"/>
        <v>tom</v>
      </c>
      <c r="AB35" s="6"/>
      <c r="AC35" s="6"/>
      <c r="AD35" s="6"/>
      <c r="AE35" s="6"/>
      <c r="AF35" s="6"/>
      <c r="AG35" s="6"/>
      <c r="AH35" s="6"/>
      <c r="AI35" s="6"/>
      <c r="AJ35" s="6"/>
      <c r="AK35" s="6"/>
      <c r="AL35" s="6"/>
      <c r="AM35" s="6"/>
      <c r="AN35" s="6"/>
      <c r="AO35" s="6"/>
      <c r="AP35" s="6"/>
      <c r="AQ35" s="6"/>
      <c r="AR35" s="6"/>
      <c r="AS35" s="6"/>
      <c r="AT35" s="6"/>
      <c r="AU35" s="6"/>
      <c r="AV35" s="6"/>
    </row>
    <row r="36" spans="6:48" x14ac:dyDescent="0.2">
      <c r="F36" s="478" t="str">
        <f>'2. Lage evalueringsmatrise'!F37</f>
        <v>K 4</v>
      </c>
      <c r="G36" s="479">
        <f>'2. Lage evalueringsmatrise'!G37</f>
        <v>0</v>
      </c>
      <c r="H36" s="480">
        <f>'2. Lage evalueringsmatrise'!H37</f>
        <v>0</v>
      </c>
      <c r="I36" s="88" t="str">
        <f>'2. Lage evalueringsmatrise'!I37</f>
        <v>K 4.1</v>
      </c>
      <c r="J36" s="91">
        <f>'2. Lage evalueringsmatrise'!J37</f>
        <v>0</v>
      </c>
      <c r="K36" s="90">
        <f>'2. Lage evalueringsmatrise'!L37</f>
        <v>0</v>
      </c>
      <c r="L36" s="93">
        <f>'2. Lage evalueringsmatrise'!M37</f>
        <v>0</v>
      </c>
      <c r="M36" s="51" t="str">
        <f>IF(ISNUMBER(M$7),IF(ISBLANK('4. Registrere kvalitetspoeng'!N34),,'4. Registrere kvalitetspoeng'!N34/MAX('4. Registrere kvalitetspoeng'!$N34:$AP34)*skalatil),"Tom")</f>
        <v>Tom</v>
      </c>
      <c r="N36" s="51" t="str">
        <f>IF(ISNUMBER(N$7),IF(ISBLANK('4. Registrere kvalitetspoeng'!P34),,'4. Registrere kvalitetspoeng'!P34/MAX('4. Registrere kvalitetspoeng'!$N34:$AP34)*skalatil),"Tom")</f>
        <v>Tom</v>
      </c>
      <c r="O36" s="51" t="str">
        <f>IF(ISNUMBER(O$7),IF(ISBLANK('4. Registrere kvalitetspoeng'!R34),,'4. Registrere kvalitetspoeng'!R34/MAX('4. Registrere kvalitetspoeng'!$N34:$AP34)*skalatil),"Tom")</f>
        <v>Tom</v>
      </c>
      <c r="P36" s="51" t="str">
        <f>IF(ISNUMBER(P$7),IF(ISBLANK('4. Registrere kvalitetspoeng'!T34),,'4. Registrere kvalitetspoeng'!T34/MAX('4. Registrere kvalitetspoeng'!$N34:$AP34)*skalatil),"Tom")</f>
        <v>Tom</v>
      </c>
      <c r="Q36" s="51" t="str">
        <f>IF(ISNUMBER(Q$7),IF(ISBLANK('4. Registrere kvalitetspoeng'!V34),,'4. Registrere kvalitetspoeng'!V34/MAX('4. Registrere kvalitetspoeng'!$N34:$AP34)*skalatil),"Tom")</f>
        <v>Tom</v>
      </c>
      <c r="R36" s="51" t="str">
        <f>IF(ISNUMBER(R$7),IF(ISBLANK('4. Registrere kvalitetspoeng'!X34),,'4. Registrere kvalitetspoeng'!X34/MAX('4. Registrere kvalitetspoeng'!$N34:$AP34)*skalatil),"Tom")</f>
        <v>Tom</v>
      </c>
      <c r="S36" s="51" t="str">
        <f>IF(ISNUMBER(S$7),IF(ISBLANK('4. Registrere kvalitetspoeng'!Z34),,'4. Registrere kvalitetspoeng'!Z34/MAX('4. Registrere kvalitetspoeng'!$N34:$AP34)*skalatil),"Tom")</f>
        <v>Tom</v>
      </c>
      <c r="T36" s="51" t="str">
        <f>IF(ISNUMBER(T$7),IF(ISBLANK('4. Registrere kvalitetspoeng'!AB34),,'4. Registrere kvalitetspoeng'!AB34/MAX('4. Registrere kvalitetspoeng'!$N34:$AP34)*skalatil),"Tom")</f>
        <v>Tom</v>
      </c>
      <c r="U36" s="51" t="str">
        <f>IF(ISNUMBER(U$7),IF(ISBLANK('4. Registrere kvalitetspoeng'!AD34),,'4. Registrere kvalitetspoeng'!AD34/MAX('4. Registrere kvalitetspoeng'!$N34:$AP34)*skalatil),"Tom")</f>
        <v>Tom</v>
      </c>
      <c r="V36" s="51" t="str">
        <f>IF(ISNUMBER(V$7),IF(ISBLANK('4. Registrere kvalitetspoeng'!AF34),,'4. Registrere kvalitetspoeng'!AF34/MAX('4. Registrere kvalitetspoeng'!$N34:$AP34)*skalatil),"Tom")</f>
        <v>Tom</v>
      </c>
      <c r="W36" s="51" t="str">
        <f>IF(ISNUMBER(W$7),IF(ISBLANK('4. Registrere kvalitetspoeng'!AH34),,'4. Registrere kvalitetspoeng'!AH34/MAX('4. Registrere kvalitetspoeng'!$N34:$AP34)*skalatil),"Tom")</f>
        <v>Tom</v>
      </c>
      <c r="X36" s="51" t="str">
        <f>IF(ISNUMBER(X$7),IF(ISBLANK('4. Registrere kvalitetspoeng'!AJ34),,'4. Registrere kvalitetspoeng'!AJ34/MAX('4. Registrere kvalitetspoeng'!$N34:$AP34)*skalatil),"Tom")</f>
        <v>Tom</v>
      </c>
      <c r="Y36" s="51" t="str">
        <f>IF(ISNUMBER(Y$7),IF(ISBLANK('4. Registrere kvalitetspoeng'!AL34),,'4. Registrere kvalitetspoeng'!AL34/MAX('4. Registrere kvalitetspoeng'!$N34:$AP34)*skalatil),"Tom")</f>
        <v>Tom</v>
      </c>
      <c r="Z36" s="51" t="str">
        <f>IF(ISNUMBER(Z$7),IF(ISBLANK('4. Registrere kvalitetspoeng'!AN34),,'4. Registrere kvalitetspoeng'!AN34/MAX('4. Registrere kvalitetspoeng'!$N34:$AP34)*skalatil),"Tom")</f>
        <v>Tom</v>
      </c>
      <c r="AA36" s="51" t="str">
        <f>IF(ISNUMBER(AA$7),IF(ISBLANK('4. Registrere kvalitetspoeng'!AP34),,'4. Registrere kvalitetspoeng'!AP34/MAX('4. Registrere kvalitetspoeng'!$N34:$AP34)*skalatil),"Tom")</f>
        <v>Tom</v>
      </c>
    </row>
    <row r="37" spans="6:48" x14ac:dyDescent="0.2">
      <c r="F37" s="478">
        <f>'2. Lage evalueringsmatrise'!F38</f>
        <v>0</v>
      </c>
      <c r="G37" s="480">
        <f>'2. Lage evalueringsmatrise'!G38</f>
        <v>0</v>
      </c>
      <c r="H37" s="480">
        <f>'2. Lage evalueringsmatrise'!H38</f>
        <v>0</v>
      </c>
      <c r="I37" s="88" t="str">
        <f>'2. Lage evalueringsmatrise'!I38</f>
        <v>K 4.2</v>
      </c>
      <c r="J37" s="91">
        <f>'2. Lage evalueringsmatrise'!J38</f>
        <v>0</v>
      </c>
      <c r="K37" s="90">
        <f>'2. Lage evalueringsmatrise'!L38</f>
        <v>0</v>
      </c>
      <c r="L37" s="93">
        <f>'2. Lage evalueringsmatrise'!M38</f>
        <v>0</v>
      </c>
      <c r="M37" s="52" t="str">
        <f>IF(ISNUMBER(M$7),IF(ISBLANK('4. Registrere kvalitetspoeng'!N35),,'4. Registrere kvalitetspoeng'!N35/MAX('4. Registrere kvalitetspoeng'!$N35:$AP35)*skalatil),"Tom")</f>
        <v>Tom</v>
      </c>
      <c r="N37" s="52" t="str">
        <f>IF(ISNUMBER(N$7),IF(ISBLANK('4. Registrere kvalitetspoeng'!P35),,'4. Registrere kvalitetspoeng'!P35/MAX('4. Registrere kvalitetspoeng'!$N35:$AP35)*skalatil),"Tom")</f>
        <v>Tom</v>
      </c>
      <c r="O37" s="52" t="str">
        <f>IF(ISNUMBER(O$7),IF(ISBLANK('4. Registrere kvalitetspoeng'!R35),,'4. Registrere kvalitetspoeng'!R35/MAX('4. Registrere kvalitetspoeng'!$N35:$AP35)*skalatil),"Tom")</f>
        <v>Tom</v>
      </c>
      <c r="P37" s="52" t="str">
        <f>IF(ISNUMBER(P$7),IF(ISBLANK('4. Registrere kvalitetspoeng'!T35),,'4. Registrere kvalitetspoeng'!T35/MAX('4. Registrere kvalitetspoeng'!$N35:$AP35)*skalatil),"Tom")</f>
        <v>Tom</v>
      </c>
      <c r="Q37" s="52" t="str">
        <f>IF(ISNUMBER(Q$7),IF(ISBLANK('4. Registrere kvalitetspoeng'!V35),,'4. Registrere kvalitetspoeng'!V35/MAX('4. Registrere kvalitetspoeng'!$N35:$AP35)*skalatil),"Tom")</f>
        <v>Tom</v>
      </c>
      <c r="R37" s="52" t="str">
        <f>IF(ISNUMBER(R$7),IF(ISBLANK('4. Registrere kvalitetspoeng'!X35),,'4. Registrere kvalitetspoeng'!X35/MAX('4. Registrere kvalitetspoeng'!$N35:$AP35)*skalatil),"Tom")</f>
        <v>Tom</v>
      </c>
      <c r="S37" s="52" t="str">
        <f>IF(ISNUMBER(S$7),IF(ISBLANK('4. Registrere kvalitetspoeng'!Z35),,'4. Registrere kvalitetspoeng'!Z35/MAX('4. Registrere kvalitetspoeng'!$N35:$AP35)*skalatil),"Tom")</f>
        <v>Tom</v>
      </c>
      <c r="T37" s="52" t="str">
        <f>IF(ISNUMBER(T$7),IF(ISBLANK('4. Registrere kvalitetspoeng'!AB35),,'4. Registrere kvalitetspoeng'!AB35/MAX('4. Registrere kvalitetspoeng'!$N35:$AP35)*skalatil),"Tom")</f>
        <v>Tom</v>
      </c>
      <c r="U37" s="52" t="str">
        <f>IF(ISNUMBER(U$7),IF(ISBLANK('4. Registrere kvalitetspoeng'!AD35),,'4. Registrere kvalitetspoeng'!AD35/MAX('4. Registrere kvalitetspoeng'!$N35:$AP35)*skalatil),"Tom")</f>
        <v>Tom</v>
      </c>
      <c r="V37" s="52" t="str">
        <f>IF(ISNUMBER(V$7),IF(ISBLANK('4. Registrere kvalitetspoeng'!AF35),,'4. Registrere kvalitetspoeng'!AF35/MAX('4. Registrere kvalitetspoeng'!$N35:$AP35)*skalatil),"Tom")</f>
        <v>Tom</v>
      </c>
      <c r="W37" s="52" t="str">
        <f>IF(ISNUMBER(W$7),IF(ISBLANK('4. Registrere kvalitetspoeng'!AH35),,'4. Registrere kvalitetspoeng'!AH35/MAX('4. Registrere kvalitetspoeng'!$N35:$AP35)*skalatil),"Tom")</f>
        <v>Tom</v>
      </c>
      <c r="X37" s="52" t="str">
        <f>IF(ISNUMBER(X$7),IF(ISBLANK('4. Registrere kvalitetspoeng'!AJ35),,'4. Registrere kvalitetspoeng'!AJ35/MAX('4. Registrere kvalitetspoeng'!$N35:$AP35)*skalatil),"Tom")</f>
        <v>Tom</v>
      </c>
      <c r="Y37" s="52" t="str">
        <f>IF(ISNUMBER(Y$7),IF(ISBLANK('4. Registrere kvalitetspoeng'!AL35),,'4. Registrere kvalitetspoeng'!AL35/MAX('4. Registrere kvalitetspoeng'!$N35:$AP35)*skalatil),"Tom")</f>
        <v>Tom</v>
      </c>
      <c r="Z37" s="52" t="str">
        <f>IF(ISNUMBER(Z$7),IF(ISBLANK('4. Registrere kvalitetspoeng'!AN35),,'4. Registrere kvalitetspoeng'!AN35/MAX('4. Registrere kvalitetspoeng'!$N35:$AP35)*skalatil),"Tom")</f>
        <v>Tom</v>
      </c>
      <c r="AA37" s="52" t="str">
        <f>IF(ISNUMBER(AA$7),IF(ISBLANK('4. Registrere kvalitetspoeng'!AP35),,'4. Registrere kvalitetspoeng'!AP35/MAX('4. Registrere kvalitetspoeng'!$N35:$AP35)*skalatil),"Tom")</f>
        <v>Tom</v>
      </c>
    </row>
    <row r="38" spans="6:48" x14ac:dyDescent="0.2">
      <c r="F38" s="478">
        <f>'2. Lage evalueringsmatrise'!F39</f>
        <v>0</v>
      </c>
      <c r="G38" s="480">
        <f>'2. Lage evalueringsmatrise'!G39</f>
        <v>0</v>
      </c>
      <c r="H38" s="480">
        <f>'2. Lage evalueringsmatrise'!H39</f>
        <v>0</v>
      </c>
      <c r="I38" s="88" t="str">
        <f>'2. Lage evalueringsmatrise'!I39</f>
        <v>K 4.3</v>
      </c>
      <c r="J38" s="91">
        <f>'2. Lage evalueringsmatrise'!J39</f>
        <v>0</v>
      </c>
      <c r="K38" s="90">
        <f>'2. Lage evalueringsmatrise'!L39</f>
        <v>0</v>
      </c>
      <c r="L38" s="93">
        <f>'2. Lage evalueringsmatrise'!M39</f>
        <v>0</v>
      </c>
      <c r="M38" s="52" t="str">
        <f>IF(ISNUMBER(M$7),IF(ISBLANK('4. Registrere kvalitetspoeng'!N36),,'4. Registrere kvalitetspoeng'!N36/MAX('4. Registrere kvalitetspoeng'!$N36:$AP36)*skalatil),"Tom")</f>
        <v>Tom</v>
      </c>
      <c r="N38" s="52" t="str">
        <f>IF(ISNUMBER(N$7),IF(ISBLANK('4. Registrere kvalitetspoeng'!P36),,'4. Registrere kvalitetspoeng'!P36/MAX('4. Registrere kvalitetspoeng'!$N36:$AP36)*skalatil),"Tom")</f>
        <v>Tom</v>
      </c>
      <c r="O38" s="52" t="str">
        <f>IF(ISNUMBER(O$7),IF(ISBLANK('4. Registrere kvalitetspoeng'!R36),,'4. Registrere kvalitetspoeng'!R36/MAX('4. Registrere kvalitetspoeng'!$N36:$AP36)*skalatil),"Tom")</f>
        <v>Tom</v>
      </c>
      <c r="P38" s="52" t="str">
        <f>IF(ISNUMBER(P$7),IF(ISBLANK('4. Registrere kvalitetspoeng'!T36),,'4. Registrere kvalitetspoeng'!T36/MAX('4. Registrere kvalitetspoeng'!$N36:$AP36)*skalatil),"Tom")</f>
        <v>Tom</v>
      </c>
      <c r="Q38" s="52" t="str">
        <f>IF(ISNUMBER(Q$7),IF(ISBLANK('4. Registrere kvalitetspoeng'!V36),,'4. Registrere kvalitetspoeng'!V36/MAX('4. Registrere kvalitetspoeng'!$N36:$AP36)*skalatil),"Tom")</f>
        <v>Tom</v>
      </c>
      <c r="R38" s="52" t="str">
        <f>IF(ISNUMBER(R$7),IF(ISBLANK('4. Registrere kvalitetspoeng'!X36),,'4. Registrere kvalitetspoeng'!X36/MAX('4. Registrere kvalitetspoeng'!$N36:$AP36)*skalatil),"Tom")</f>
        <v>Tom</v>
      </c>
      <c r="S38" s="52" t="str">
        <f>IF(ISNUMBER(S$7),IF(ISBLANK('4. Registrere kvalitetspoeng'!Z36),,'4. Registrere kvalitetspoeng'!Z36/MAX('4. Registrere kvalitetspoeng'!$N36:$AP36)*skalatil),"Tom")</f>
        <v>Tom</v>
      </c>
      <c r="T38" s="52" t="str">
        <f>IF(ISNUMBER(T$7),IF(ISBLANK('4. Registrere kvalitetspoeng'!AB36),,'4. Registrere kvalitetspoeng'!AB36/MAX('4. Registrere kvalitetspoeng'!$N36:$AP36)*skalatil),"Tom")</f>
        <v>Tom</v>
      </c>
      <c r="U38" s="52" t="str">
        <f>IF(ISNUMBER(U$7),IF(ISBLANK('4. Registrere kvalitetspoeng'!AD36),,'4. Registrere kvalitetspoeng'!AD36/MAX('4. Registrere kvalitetspoeng'!$N36:$AP36)*skalatil),"Tom")</f>
        <v>Tom</v>
      </c>
      <c r="V38" s="52" t="str">
        <f>IF(ISNUMBER(V$7),IF(ISBLANK('4. Registrere kvalitetspoeng'!AF36),,'4. Registrere kvalitetspoeng'!AF36/MAX('4. Registrere kvalitetspoeng'!$N36:$AP36)*skalatil),"Tom")</f>
        <v>Tom</v>
      </c>
      <c r="W38" s="52" t="str">
        <f>IF(ISNUMBER(W$7),IF(ISBLANK('4. Registrere kvalitetspoeng'!AH36),,'4. Registrere kvalitetspoeng'!AH36/MAX('4. Registrere kvalitetspoeng'!$N36:$AP36)*skalatil),"Tom")</f>
        <v>Tom</v>
      </c>
      <c r="X38" s="52" t="str">
        <f>IF(ISNUMBER(X$7),IF(ISBLANK('4. Registrere kvalitetspoeng'!AJ36),,'4. Registrere kvalitetspoeng'!AJ36/MAX('4. Registrere kvalitetspoeng'!$N36:$AP36)*skalatil),"Tom")</f>
        <v>Tom</v>
      </c>
      <c r="Y38" s="52" t="str">
        <f>IF(ISNUMBER(Y$7),IF(ISBLANK('4. Registrere kvalitetspoeng'!AL36),,'4. Registrere kvalitetspoeng'!AL36/MAX('4. Registrere kvalitetspoeng'!$N36:$AP36)*skalatil),"Tom")</f>
        <v>Tom</v>
      </c>
      <c r="Z38" s="52" t="str">
        <f>IF(ISNUMBER(Z$7),IF(ISBLANK('4. Registrere kvalitetspoeng'!AN36),,'4. Registrere kvalitetspoeng'!AN36/MAX('4. Registrere kvalitetspoeng'!$N36:$AP36)*skalatil),"Tom")</f>
        <v>Tom</v>
      </c>
      <c r="AA38" s="52" t="str">
        <f>IF(ISNUMBER(AA$7),IF(ISBLANK('4. Registrere kvalitetspoeng'!AP36),,'4. Registrere kvalitetspoeng'!AP36/MAX('4. Registrere kvalitetspoeng'!$N36:$AP36)*skalatil),"Tom")</f>
        <v>Tom</v>
      </c>
    </row>
    <row r="39" spans="6:48" x14ac:dyDescent="0.2">
      <c r="F39" s="478">
        <f>'2. Lage evalueringsmatrise'!F40</f>
        <v>0</v>
      </c>
      <c r="G39" s="480">
        <f>'2. Lage evalueringsmatrise'!G40</f>
        <v>0</v>
      </c>
      <c r="H39" s="480">
        <f>'2. Lage evalueringsmatrise'!H40</f>
        <v>0</v>
      </c>
      <c r="I39" s="88" t="str">
        <f>'2. Lage evalueringsmatrise'!I40</f>
        <v>K 4.4</v>
      </c>
      <c r="J39" s="91">
        <f>'2. Lage evalueringsmatrise'!J40</f>
        <v>0</v>
      </c>
      <c r="K39" s="90">
        <f>'2. Lage evalueringsmatrise'!L40</f>
        <v>0</v>
      </c>
      <c r="L39" s="93">
        <f>'2. Lage evalueringsmatrise'!M40</f>
        <v>0</v>
      </c>
      <c r="M39" s="52" t="str">
        <f>IF(ISNUMBER(M$7),IF(ISBLANK('4. Registrere kvalitetspoeng'!N37),,'4. Registrere kvalitetspoeng'!N37/MAX('4. Registrere kvalitetspoeng'!$N37:$AP37)*skalatil),"Tom")</f>
        <v>Tom</v>
      </c>
      <c r="N39" s="52" t="str">
        <f>IF(ISNUMBER(N$7),IF(ISBLANK('4. Registrere kvalitetspoeng'!P37),,'4. Registrere kvalitetspoeng'!P37/MAX('4. Registrere kvalitetspoeng'!$N37:$AP37)*skalatil),"Tom")</f>
        <v>Tom</v>
      </c>
      <c r="O39" s="52" t="str">
        <f>IF(ISNUMBER(O$7),IF(ISBLANK('4. Registrere kvalitetspoeng'!R37),,'4. Registrere kvalitetspoeng'!R37/MAX('4. Registrere kvalitetspoeng'!$N37:$AP37)*skalatil),"Tom")</f>
        <v>Tom</v>
      </c>
      <c r="P39" s="52" t="str">
        <f>IF(ISNUMBER(P$7),IF(ISBLANK('4. Registrere kvalitetspoeng'!T37),,'4. Registrere kvalitetspoeng'!T37/MAX('4. Registrere kvalitetspoeng'!$N37:$AP37)*skalatil),"Tom")</f>
        <v>Tom</v>
      </c>
      <c r="Q39" s="52" t="str">
        <f>IF(ISNUMBER(Q$7),IF(ISBLANK('4. Registrere kvalitetspoeng'!V37),,'4. Registrere kvalitetspoeng'!V37/MAX('4. Registrere kvalitetspoeng'!$N37:$AP37)*skalatil),"Tom")</f>
        <v>Tom</v>
      </c>
      <c r="R39" s="52" t="str">
        <f>IF(ISNUMBER(R$7),IF(ISBLANK('4. Registrere kvalitetspoeng'!X37),,'4. Registrere kvalitetspoeng'!X37/MAX('4. Registrere kvalitetspoeng'!$N37:$AP37)*skalatil),"Tom")</f>
        <v>Tom</v>
      </c>
      <c r="S39" s="52" t="str">
        <f>IF(ISNUMBER(S$7),IF(ISBLANK('4. Registrere kvalitetspoeng'!Z37),,'4. Registrere kvalitetspoeng'!Z37/MAX('4. Registrere kvalitetspoeng'!$N37:$AP37)*skalatil),"Tom")</f>
        <v>Tom</v>
      </c>
      <c r="T39" s="52" t="str">
        <f>IF(ISNUMBER(T$7),IF(ISBLANK('4. Registrere kvalitetspoeng'!AB37),,'4. Registrere kvalitetspoeng'!AB37/MAX('4. Registrere kvalitetspoeng'!$N37:$AP37)*skalatil),"Tom")</f>
        <v>Tom</v>
      </c>
      <c r="U39" s="52" t="str">
        <f>IF(ISNUMBER(U$7),IF(ISBLANK('4. Registrere kvalitetspoeng'!AD37),,'4. Registrere kvalitetspoeng'!AD37/MAX('4. Registrere kvalitetspoeng'!$N37:$AP37)*skalatil),"Tom")</f>
        <v>Tom</v>
      </c>
      <c r="V39" s="52" t="str">
        <f>IF(ISNUMBER(V$7),IF(ISBLANK('4. Registrere kvalitetspoeng'!AF37),,'4. Registrere kvalitetspoeng'!AF37/MAX('4. Registrere kvalitetspoeng'!$N37:$AP37)*skalatil),"Tom")</f>
        <v>Tom</v>
      </c>
      <c r="W39" s="52" t="str">
        <f>IF(ISNUMBER(W$7),IF(ISBLANK('4. Registrere kvalitetspoeng'!AH37),,'4. Registrere kvalitetspoeng'!AH37/MAX('4. Registrere kvalitetspoeng'!$N37:$AP37)*skalatil),"Tom")</f>
        <v>Tom</v>
      </c>
      <c r="X39" s="52" t="str">
        <f>IF(ISNUMBER(X$7),IF(ISBLANK('4. Registrere kvalitetspoeng'!AJ37),,'4. Registrere kvalitetspoeng'!AJ37/MAX('4. Registrere kvalitetspoeng'!$N37:$AP37)*skalatil),"Tom")</f>
        <v>Tom</v>
      </c>
      <c r="Y39" s="52" t="str">
        <f>IF(ISNUMBER(Y$7),IF(ISBLANK('4. Registrere kvalitetspoeng'!AL37),,'4. Registrere kvalitetspoeng'!AL37/MAX('4. Registrere kvalitetspoeng'!$N37:$AP37)*skalatil),"Tom")</f>
        <v>Tom</v>
      </c>
      <c r="Z39" s="52" t="str">
        <f>IF(ISNUMBER(Z$7),IF(ISBLANK('4. Registrere kvalitetspoeng'!AN37),,'4. Registrere kvalitetspoeng'!AN37/MAX('4. Registrere kvalitetspoeng'!$N37:$AP37)*skalatil),"Tom")</f>
        <v>Tom</v>
      </c>
      <c r="AA39" s="52" t="str">
        <f>IF(ISNUMBER(AA$7),IF(ISBLANK('4. Registrere kvalitetspoeng'!AP37),,'4. Registrere kvalitetspoeng'!AP37/MAX('4. Registrere kvalitetspoeng'!$N37:$AP37)*skalatil),"Tom")</f>
        <v>Tom</v>
      </c>
    </row>
    <row r="40" spans="6:48" x14ac:dyDescent="0.2">
      <c r="F40" s="478">
        <f>'2. Lage evalueringsmatrise'!F41</f>
        <v>0</v>
      </c>
      <c r="G40" s="480">
        <f>'2. Lage evalueringsmatrise'!G41</f>
        <v>0</v>
      </c>
      <c r="H40" s="480">
        <f>'2. Lage evalueringsmatrise'!H41</f>
        <v>0</v>
      </c>
      <c r="I40" s="88" t="str">
        <f>'2. Lage evalueringsmatrise'!I41</f>
        <v>K 4.5</v>
      </c>
      <c r="J40" s="91">
        <f>'2. Lage evalueringsmatrise'!J41</f>
        <v>0</v>
      </c>
      <c r="K40" s="90">
        <f>'2. Lage evalueringsmatrise'!L41</f>
        <v>0</v>
      </c>
      <c r="L40" s="93">
        <f>'2. Lage evalueringsmatrise'!M41</f>
        <v>0</v>
      </c>
      <c r="M40" s="52" t="str">
        <f>IF(ISNUMBER(M$7),IF(ISBLANK('4. Registrere kvalitetspoeng'!N38),,'4. Registrere kvalitetspoeng'!N38/MAX('4. Registrere kvalitetspoeng'!$N38:$AP38)*skalatil),"Tom")</f>
        <v>Tom</v>
      </c>
      <c r="N40" s="52" t="str">
        <f>IF(ISNUMBER(N$7),IF(ISBLANK('4. Registrere kvalitetspoeng'!P38),,'4. Registrere kvalitetspoeng'!P38/MAX('4. Registrere kvalitetspoeng'!$N38:$AP38)*skalatil),"Tom")</f>
        <v>Tom</v>
      </c>
      <c r="O40" s="52" t="str">
        <f>IF(ISNUMBER(O$7),IF(ISBLANK('4. Registrere kvalitetspoeng'!R38),,'4. Registrere kvalitetspoeng'!R38/MAX('4. Registrere kvalitetspoeng'!$N38:$AP38)*skalatil),"Tom")</f>
        <v>Tom</v>
      </c>
      <c r="P40" s="52" t="str">
        <f>IF(ISNUMBER(P$7),IF(ISBLANK('4. Registrere kvalitetspoeng'!T38),,'4. Registrere kvalitetspoeng'!T38/MAX('4. Registrere kvalitetspoeng'!$N38:$AP38)*skalatil),"Tom")</f>
        <v>Tom</v>
      </c>
      <c r="Q40" s="52" t="str">
        <f>IF(ISNUMBER(Q$7),IF(ISBLANK('4. Registrere kvalitetspoeng'!V38),,'4. Registrere kvalitetspoeng'!V38/MAX('4. Registrere kvalitetspoeng'!$N38:$AP38)*skalatil),"Tom")</f>
        <v>Tom</v>
      </c>
      <c r="R40" s="52" t="str">
        <f>IF(ISNUMBER(R$7),IF(ISBLANK('4. Registrere kvalitetspoeng'!X38),,'4. Registrere kvalitetspoeng'!X38/MAX('4. Registrere kvalitetspoeng'!$N38:$AP38)*skalatil),"Tom")</f>
        <v>Tom</v>
      </c>
      <c r="S40" s="52" t="str">
        <f>IF(ISNUMBER(S$7),IF(ISBLANK('4. Registrere kvalitetspoeng'!Z38),,'4. Registrere kvalitetspoeng'!Z38/MAX('4. Registrere kvalitetspoeng'!$N38:$AP38)*skalatil),"Tom")</f>
        <v>Tom</v>
      </c>
      <c r="T40" s="52" t="str">
        <f>IF(ISNUMBER(T$7),IF(ISBLANK('4. Registrere kvalitetspoeng'!AB38),,'4. Registrere kvalitetspoeng'!AB38/MAX('4. Registrere kvalitetspoeng'!$N38:$AP38)*skalatil),"Tom")</f>
        <v>Tom</v>
      </c>
      <c r="U40" s="52" t="str">
        <f>IF(ISNUMBER(U$7),IF(ISBLANK('4. Registrere kvalitetspoeng'!AD38),,'4. Registrere kvalitetspoeng'!AD38/MAX('4. Registrere kvalitetspoeng'!$N38:$AP38)*skalatil),"Tom")</f>
        <v>Tom</v>
      </c>
      <c r="V40" s="52" t="str">
        <f>IF(ISNUMBER(V$7),IF(ISBLANK('4. Registrere kvalitetspoeng'!AF38),,'4. Registrere kvalitetspoeng'!AF38/MAX('4. Registrere kvalitetspoeng'!$N38:$AP38)*skalatil),"Tom")</f>
        <v>Tom</v>
      </c>
      <c r="W40" s="52" t="str">
        <f>IF(ISNUMBER(W$7),IF(ISBLANK('4. Registrere kvalitetspoeng'!AH38),,'4. Registrere kvalitetspoeng'!AH38/MAX('4. Registrere kvalitetspoeng'!$N38:$AP38)*skalatil),"Tom")</f>
        <v>Tom</v>
      </c>
      <c r="X40" s="52" t="str">
        <f>IF(ISNUMBER(X$7),IF(ISBLANK('4. Registrere kvalitetspoeng'!AJ38),,'4. Registrere kvalitetspoeng'!AJ38/MAX('4. Registrere kvalitetspoeng'!$N38:$AP38)*skalatil),"Tom")</f>
        <v>Tom</v>
      </c>
      <c r="Y40" s="52" t="str">
        <f>IF(ISNUMBER(Y$7),IF(ISBLANK('4. Registrere kvalitetspoeng'!AL38),,'4. Registrere kvalitetspoeng'!AL38/MAX('4. Registrere kvalitetspoeng'!$N38:$AP38)*skalatil),"Tom")</f>
        <v>Tom</v>
      </c>
      <c r="Z40" s="52" t="str">
        <f>IF(ISNUMBER(Z$7),IF(ISBLANK('4. Registrere kvalitetspoeng'!AN38),,'4. Registrere kvalitetspoeng'!AN38/MAX('4. Registrere kvalitetspoeng'!$N38:$AP38)*skalatil),"Tom")</f>
        <v>Tom</v>
      </c>
      <c r="AA40" s="52" t="str">
        <f>IF(ISNUMBER(AA$7),IF(ISBLANK('4. Registrere kvalitetspoeng'!AP38),,'4. Registrere kvalitetspoeng'!AP38/MAX('4. Registrere kvalitetspoeng'!$N38:$AP38)*skalatil),"Tom")</f>
        <v>Tom</v>
      </c>
    </row>
    <row r="41" spans="6:48" x14ac:dyDescent="0.2">
      <c r="F41" s="478">
        <f>'2. Lage evalueringsmatrise'!F42</f>
        <v>0</v>
      </c>
      <c r="G41" s="480">
        <f>'2. Lage evalueringsmatrise'!G42</f>
        <v>0</v>
      </c>
      <c r="H41" s="480">
        <f>'2. Lage evalueringsmatrise'!H42</f>
        <v>0</v>
      </c>
      <c r="I41" s="88" t="str">
        <f>'2. Lage evalueringsmatrise'!I42</f>
        <v>K 4.6</v>
      </c>
      <c r="J41" s="91">
        <f>'2. Lage evalueringsmatrise'!J42</f>
        <v>0</v>
      </c>
      <c r="K41" s="90">
        <f>'2. Lage evalueringsmatrise'!L42</f>
        <v>0</v>
      </c>
      <c r="L41" s="93">
        <f>'2. Lage evalueringsmatrise'!M42</f>
        <v>0</v>
      </c>
      <c r="M41" s="52" t="str">
        <f>IF(ISNUMBER(M$7),IF(ISBLANK('4. Registrere kvalitetspoeng'!N39),,'4. Registrere kvalitetspoeng'!N39/MAX('4. Registrere kvalitetspoeng'!$N39:$AP39)*skalatil),"Tom")</f>
        <v>Tom</v>
      </c>
      <c r="N41" s="52" t="str">
        <f>IF(ISNUMBER(N$7),IF(ISBLANK('4. Registrere kvalitetspoeng'!P39),,'4. Registrere kvalitetspoeng'!P39/MAX('4. Registrere kvalitetspoeng'!$N39:$AP39)*skalatil),"Tom")</f>
        <v>Tom</v>
      </c>
      <c r="O41" s="52" t="str">
        <f>IF(ISNUMBER(O$7),IF(ISBLANK('4. Registrere kvalitetspoeng'!R39),,'4. Registrere kvalitetspoeng'!R39/MAX('4. Registrere kvalitetspoeng'!$N39:$AP39)*skalatil),"Tom")</f>
        <v>Tom</v>
      </c>
      <c r="P41" s="52" t="str">
        <f>IF(ISNUMBER(P$7),IF(ISBLANK('4. Registrere kvalitetspoeng'!T39),,'4. Registrere kvalitetspoeng'!T39/MAX('4. Registrere kvalitetspoeng'!$N39:$AP39)*skalatil),"Tom")</f>
        <v>Tom</v>
      </c>
      <c r="Q41" s="52" t="str">
        <f>IF(ISNUMBER(Q$7),IF(ISBLANK('4. Registrere kvalitetspoeng'!V39),,'4. Registrere kvalitetspoeng'!V39/MAX('4. Registrere kvalitetspoeng'!$N39:$AP39)*skalatil),"Tom")</f>
        <v>Tom</v>
      </c>
      <c r="R41" s="52" t="str">
        <f>IF(ISNUMBER(R$7),IF(ISBLANK('4. Registrere kvalitetspoeng'!X39),,'4. Registrere kvalitetspoeng'!X39/MAX('4. Registrere kvalitetspoeng'!$N39:$AP39)*skalatil),"Tom")</f>
        <v>Tom</v>
      </c>
      <c r="S41" s="52" t="str">
        <f>IF(ISNUMBER(S$7),IF(ISBLANK('4. Registrere kvalitetspoeng'!Z39),,'4. Registrere kvalitetspoeng'!Z39/MAX('4. Registrere kvalitetspoeng'!$N39:$AP39)*skalatil),"Tom")</f>
        <v>Tom</v>
      </c>
      <c r="T41" s="52" t="str">
        <f>IF(ISNUMBER(T$7),IF(ISBLANK('4. Registrere kvalitetspoeng'!AB39),,'4. Registrere kvalitetspoeng'!AB39/MAX('4. Registrere kvalitetspoeng'!$N39:$AP39)*skalatil),"Tom")</f>
        <v>Tom</v>
      </c>
      <c r="U41" s="52" t="str">
        <f>IF(ISNUMBER(U$7),IF(ISBLANK('4. Registrere kvalitetspoeng'!AD39),,'4. Registrere kvalitetspoeng'!AD39/MAX('4. Registrere kvalitetspoeng'!$N39:$AP39)*skalatil),"Tom")</f>
        <v>Tom</v>
      </c>
      <c r="V41" s="52" t="str">
        <f>IF(ISNUMBER(V$7),IF(ISBLANK('4. Registrere kvalitetspoeng'!AF39),,'4. Registrere kvalitetspoeng'!AF39/MAX('4. Registrere kvalitetspoeng'!$N39:$AP39)*skalatil),"Tom")</f>
        <v>Tom</v>
      </c>
      <c r="W41" s="52" t="str">
        <f>IF(ISNUMBER(W$7),IF(ISBLANK('4. Registrere kvalitetspoeng'!AH39),,'4. Registrere kvalitetspoeng'!AH39/MAX('4. Registrere kvalitetspoeng'!$N39:$AP39)*skalatil),"Tom")</f>
        <v>Tom</v>
      </c>
      <c r="X41" s="52" t="str">
        <f>IF(ISNUMBER(X$7),IF(ISBLANK('4. Registrere kvalitetspoeng'!AJ39),,'4. Registrere kvalitetspoeng'!AJ39/MAX('4. Registrere kvalitetspoeng'!$N39:$AP39)*skalatil),"Tom")</f>
        <v>Tom</v>
      </c>
      <c r="Y41" s="52" t="str">
        <f>IF(ISNUMBER(Y$7),IF(ISBLANK('4. Registrere kvalitetspoeng'!AL39),,'4. Registrere kvalitetspoeng'!AL39/MAX('4. Registrere kvalitetspoeng'!$N39:$AP39)*skalatil),"Tom")</f>
        <v>Tom</v>
      </c>
      <c r="Z41" s="52" t="str">
        <f>IF(ISNUMBER(Z$7),IF(ISBLANK('4. Registrere kvalitetspoeng'!AN39),,'4. Registrere kvalitetspoeng'!AN39/MAX('4. Registrere kvalitetspoeng'!$N39:$AP39)*skalatil),"Tom")</f>
        <v>Tom</v>
      </c>
      <c r="AA41" s="52" t="str">
        <f>IF(ISNUMBER(AA$7),IF(ISBLANK('4. Registrere kvalitetspoeng'!AP39),,'4. Registrere kvalitetspoeng'!AP39/MAX('4. Registrere kvalitetspoeng'!$N39:$AP39)*skalatil),"Tom")</f>
        <v>Tom</v>
      </c>
    </row>
    <row r="42" spans="6:48" x14ac:dyDescent="0.2">
      <c r="F42" s="478">
        <f>'2. Lage evalueringsmatrise'!F43</f>
        <v>0</v>
      </c>
      <c r="G42" s="480">
        <f>'2. Lage evalueringsmatrise'!G43</f>
        <v>0</v>
      </c>
      <c r="H42" s="480">
        <f>'2. Lage evalueringsmatrise'!H43</f>
        <v>0</v>
      </c>
      <c r="I42" s="88" t="str">
        <f>'2. Lage evalueringsmatrise'!I43</f>
        <v>K 4.7</v>
      </c>
      <c r="J42" s="91">
        <f>'2. Lage evalueringsmatrise'!J43</f>
        <v>0</v>
      </c>
      <c r="K42" s="90">
        <f>'2. Lage evalueringsmatrise'!L43</f>
        <v>0</v>
      </c>
      <c r="L42" s="93">
        <f>'2. Lage evalueringsmatrise'!M43</f>
        <v>0</v>
      </c>
      <c r="M42" s="52" t="str">
        <f>IF(ISNUMBER(M$7),IF(ISBLANK('4. Registrere kvalitetspoeng'!N40),,'4. Registrere kvalitetspoeng'!N40/MAX('4. Registrere kvalitetspoeng'!$N40:$AP40)*skalatil),"Tom")</f>
        <v>Tom</v>
      </c>
      <c r="N42" s="52" t="str">
        <f>IF(ISNUMBER(N$7),IF(ISBLANK('4. Registrere kvalitetspoeng'!P40),,'4. Registrere kvalitetspoeng'!P40/MAX('4. Registrere kvalitetspoeng'!$N40:$AP40)*skalatil),"Tom")</f>
        <v>Tom</v>
      </c>
      <c r="O42" s="52" t="str">
        <f>IF(ISNUMBER(O$7),IF(ISBLANK('4. Registrere kvalitetspoeng'!R40),,'4. Registrere kvalitetspoeng'!R40/MAX('4. Registrere kvalitetspoeng'!$N40:$AP40)*skalatil),"Tom")</f>
        <v>Tom</v>
      </c>
      <c r="P42" s="52" t="str">
        <f>IF(ISNUMBER(P$7),IF(ISBLANK('4. Registrere kvalitetspoeng'!T40),,'4. Registrere kvalitetspoeng'!T40/MAX('4. Registrere kvalitetspoeng'!$N40:$AP40)*skalatil),"Tom")</f>
        <v>Tom</v>
      </c>
      <c r="Q42" s="52" t="str">
        <f>IF(ISNUMBER(Q$7),IF(ISBLANK('4. Registrere kvalitetspoeng'!V40),,'4. Registrere kvalitetspoeng'!V40/MAX('4. Registrere kvalitetspoeng'!$N40:$AP40)*skalatil),"Tom")</f>
        <v>Tom</v>
      </c>
      <c r="R42" s="52" t="str">
        <f>IF(ISNUMBER(R$7),IF(ISBLANK('4. Registrere kvalitetspoeng'!X40),,'4. Registrere kvalitetspoeng'!X40/MAX('4. Registrere kvalitetspoeng'!$N40:$AP40)*skalatil),"Tom")</f>
        <v>Tom</v>
      </c>
      <c r="S42" s="52" t="str">
        <f>IF(ISNUMBER(S$7),IF(ISBLANK('4. Registrere kvalitetspoeng'!Z40),,'4. Registrere kvalitetspoeng'!Z40/MAX('4. Registrere kvalitetspoeng'!$N40:$AP40)*skalatil),"Tom")</f>
        <v>Tom</v>
      </c>
      <c r="T42" s="52" t="str">
        <f>IF(ISNUMBER(T$7),IF(ISBLANK('4. Registrere kvalitetspoeng'!AB40),,'4. Registrere kvalitetspoeng'!AB40/MAX('4. Registrere kvalitetspoeng'!$N40:$AP40)*skalatil),"Tom")</f>
        <v>Tom</v>
      </c>
      <c r="U42" s="52" t="str">
        <f>IF(ISNUMBER(U$7),IF(ISBLANK('4. Registrere kvalitetspoeng'!AD40),,'4. Registrere kvalitetspoeng'!AD40/MAX('4. Registrere kvalitetspoeng'!$N40:$AP40)*skalatil),"Tom")</f>
        <v>Tom</v>
      </c>
      <c r="V42" s="52" t="str">
        <f>IF(ISNUMBER(V$7),IF(ISBLANK('4. Registrere kvalitetspoeng'!AF40),,'4. Registrere kvalitetspoeng'!AF40/MAX('4. Registrere kvalitetspoeng'!$N40:$AP40)*skalatil),"Tom")</f>
        <v>Tom</v>
      </c>
      <c r="W42" s="52" t="str">
        <f>IF(ISNUMBER(W$7),IF(ISBLANK('4. Registrere kvalitetspoeng'!AH40),,'4. Registrere kvalitetspoeng'!AH40/MAX('4. Registrere kvalitetspoeng'!$N40:$AP40)*skalatil),"Tom")</f>
        <v>Tom</v>
      </c>
      <c r="X42" s="52" t="str">
        <f>IF(ISNUMBER(X$7),IF(ISBLANK('4. Registrere kvalitetspoeng'!AJ40),,'4. Registrere kvalitetspoeng'!AJ40/MAX('4. Registrere kvalitetspoeng'!$N40:$AP40)*skalatil),"Tom")</f>
        <v>Tom</v>
      </c>
      <c r="Y42" s="52" t="str">
        <f>IF(ISNUMBER(Y$7),IF(ISBLANK('4. Registrere kvalitetspoeng'!AL40),,'4. Registrere kvalitetspoeng'!AL40/MAX('4. Registrere kvalitetspoeng'!$N40:$AP40)*skalatil),"Tom")</f>
        <v>Tom</v>
      </c>
      <c r="Z42" s="52" t="str">
        <f>IF(ISNUMBER(Z$7),IF(ISBLANK('4. Registrere kvalitetspoeng'!AN40),,'4. Registrere kvalitetspoeng'!AN40/MAX('4. Registrere kvalitetspoeng'!$N40:$AP40)*skalatil),"Tom")</f>
        <v>Tom</v>
      </c>
      <c r="AA42" s="52" t="str">
        <f>IF(ISNUMBER(AA$7),IF(ISBLANK('4. Registrere kvalitetspoeng'!AP40),,'4. Registrere kvalitetspoeng'!AP40/MAX('4. Registrere kvalitetspoeng'!$N40:$AP40)*skalatil),"Tom")</f>
        <v>Tom</v>
      </c>
    </row>
    <row r="43" spans="6:48" ht="13.5" thickBot="1" x14ac:dyDescent="0.25">
      <c r="F43" s="15"/>
      <c r="G43" s="15"/>
      <c r="H43" s="15"/>
      <c r="I43" s="15"/>
      <c r="J43" s="15"/>
      <c r="K43" s="15"/>
      <c r="L43" s="15"/>
      <c r="M43" s="92" t="str">
        <f t="shared" ref="M43:AA43" si="6">IFERROR(M36*$K36+M37*$K37+M38*$K38+M39*$K39+M40*$K40+M41*$K41+M42*$K42,"Tom")</f>
        <v>Tom</v>
      </c>
      <c r="N43" s="92" t="str">
        <f t="shared" si="6"/>
        <v>Tom</v>
      </c>
      <c r="O43" s="92" t="str">
        <f t="shared" si="6"/>
        <v>Tom</v>
      </c>
      <c r="P43" s="92" t="str">
        <f t="shared" si="6"/>
        <v>Tom</v>
      </c>
      <c r="Q43" s="92" t="str">
        <f t="shared" si="6"/>
        <v>Tom</v>
      </c>
      <c r="R43" s="92" t="str">
        <f t="shared" si="6"/>
        <v>Tom</v>
      </c>
      <c r="S43" s="92" t="str">
        <f t="shared" si="6"/>
        <v>Tom</v>
      </c>
      <c r="T43" s="92" t="str">
        <f t="shared" si="6"/>
        <v>Tom</v>
      </c>
      <c r="U43" s="92" t="str">
        <f t="shared" si="6"/>
        <v>Tom</v>
      </c>
      <c r="V43" s="92" t="str">
        <f t="shared" si="6"/>
        <v>Tom</v>
      </c>
      <c r="W43" s="92" t="str">
        <f t="shared" si="6"/>
        <v>Tom</v>
      </c>
      <c r="X43" s="92" t="str">
        <f t="shared" si="6"/>
        <v>Tom</v>
      </c>
      <c r="Y43" s="92" t="str">
        <f t="shared" si="6"/>
        <v>Tom</v>
      </c>
      <c r="Z43" s="92" t="str">
        <f t="shared" si="6"/>
        <v>Tom</v>
      </c>
      <c r="AA43" s="92" t="str">
        <f t="shared" si="6"/>
        <v>Tom</v>
      </c>
    </row>
    <row r="44" spans="6:48" s="4" customFormat="1" x14ac:dyDescent="0.2">
      <c r="F44" s="204" t="s">
        <v>207</v>
      </c>
      <c r="G44" s="204"/>
      <c r="H44" s="204"/>
      <c r="I44" s="204"/>
      <c r="J44" s="204"/>
      <c r="K44" s="204"/>
      <c r="L44" s="204"/>
      <c r="M44" s="130" t="str">
        <f t="shared" ref="M44:AA44" si="7">IFERROR(M43/MAX($M43:$AA43)*skalatil,"tom")</f>
        <v>tom</v>
      </c>
      <c r="N44" s="130" t="str">
        <f t="shared" si="7"/>
        <v>tom</v>
      </c>
      <c r="O44" s="130" t="str">
        <f t="shared" si="7"/>
        <v>tom</v>
      </c>
      <c r="P44" s="130" t="str">
        <f t="shared" si="7"/>
        <v>tom</v>
      </c>
      <c r="Q44" s="130" t="str">
        <f t="shared" si="7"/>
        <v>tom</v>
      </c>
      <c r="R44" s="130" t="str">
        <f t="shared" si="7"/>
        <v>tom</v>
      </c>
      <c r="S44" s="130" t="str">
        <f t="shared" si="7"/>
        <v>tom</v>
      </c>
      <c r="T44" s="130" t="str">
        <f t="shared" si="7"/>
        <v>tom</v>
      </c>
      <c r="U44" s="130" t="str">
        <f t="shared" si="7"/>
        <v>tom</v>
      </c>
      <c r="V44" s="130" t="str">
        <f t="shared" si="7"/>
        <v>tom</v>
      </c>
      <c r="W44" s="130" t="str">
        <f t="shared" si="7"/>
        <v>tom</v>
      </c>
      <c r="X44" s="130" t="str">
        <f t="shared" si="7"/>
        <v>tom</v>
      </c>
      <c r="Y44" s="130" t="str">
        <f t="shared" si="7"/>
        <v>tom</v>
      </c>
      <c r="Z44" s="130" t="str">
        <f t="shared" si="7"/>
        <v>tom</v>
      </c>
      <c r="AA44" s="130" t="str">
        <f t="shared" si="7"/>
        <v>tom</v>
      </c>
      <c r="AB44" s="6"/>
      <c r="AC44" s="6"/>
      <c r="AD44" s="6"/>
      <c r="AE44" s="6"/>
      <c r="AF44" s="6"/>
      <c r="AG44" s="6"/>
      <c r="AH44" s="6"/>
      <c r="AI44" s="6"/>
      <c r="AJ44" s="6"/>
      <c r="AK44" s="6"/>
      <c r="AL44" s="6"/>
      <c r="AM44" s="6"/>
      <c r="AN44" s="6"/>
      <c r="AO44" s="6"/>
      <c r="AP44" s="6"/>
      <c r="AQ44" s="6"/>
      <c r="AR44" s="6"/>
      <c r="AS44" s="6"/>
      <c r="AT44" s="6"/>
      <c r="AU44" s="6"/>
      <c r="AV44" s="6"/>
    </row>
    <row r="45" spans="6:48" s="7" customFormat="1" x14ac:dyDescent="0.2">
      <c r="F45" s="499" t="s">
        <v>208</v>
      </c>
      <c r="G45" s="500"/>
      <c r="H45" s="500"/>
      <c r="I45" s="500"/>
      <c r="J45" s="500"/>
      <c r="K45" s="500"/>
      <c r="L45" s="501"/>
      <c r="M45" s="36">
        <f t="shared" ref="M45:AA45" si="8">M$4</f>
        <v>0</v>
      </c>
      <c r="N45" s="36">
        <f t="shared" si="8"/>
        <v>0</v>
      </c>
      <c r="O45" s="36">
        <f t="shared" si="8"/>
        <v>0</v>
      </c>
      <c r="P45" s="36">
        <f t="shared" si="8"/>
        <v>0</v>
      </c>
      <c r="Q45" s="36">
        <f t="shared" si="8"/>
        <v>0</v>
      </c>
      <c r="R45" s="36">
        <f t="shared" si="8"/>
        <v>0</v>
      </c>
      <c r="S45" s="36">
        <f t="shared" si="8"/>
        <v>0</v>
      </c>
      <c r="T45" s="36">
        <f t="shared" si="8"/>
        <v>0</v>
      </c>
      <c r="U45" s="36">
        <f t="shared" si="8"/>
        <v>0</v>
      </c>
      <c r="V45" s="36">
        <f t="shared" si="8"/>
        <v>0</v>
      </c>
      <c r="W45" s="36">
        <f t="shared" si="8"/>
        <v>0</v>
      </c>
      <c r="X45" s="36">
        <f t="shared" si="8"/>
        <v>0</v>
      </c>
      <c r="Y45" s="36">
        <f t="shared" si="8"/>
        <v>0</v>
      </c>
      <c r="Z45" s="36">
        <f t="shared" si="8"/>
        <v>0</v>
      </c>
      <c r="AA45" s="36">
        <f t="shared" si="8"/>
        <v>0</v>
      </c>
      <c r="AB45" s="6"/>
      <c r="AC45" s="6"/>
      <c r="AD45" s="6"/>
      <c r="AE45" s="6"/>
      <c r="AF45" s="6"/>
      <c r="AG45" s="6"/>
      <c r="AH45" s="6"/>
      <c r="AI45" s="6"/>
      <c r="AJ45" s="6"/>
      <c r="AK45" s="6"/>
      <c r="AL45" s="6"/>
      <c r="AM45" s="6"/>
      <c r="AN45" s="6"/>
      <c r="AO45" s="6"/>
      <c r="AP45" s="6"/>
      <c r="AQ45" s="6"/>
      <c r="AR45" s="6"/>
      <c r="AS45" s="6"/>
      <c r="AT45" s="6"/>
      <c r="AU45" s="6"/>
      <c r="AV45" s="6"/>
    </row>
    <row r="46" spans="6:48" s="10" customFormat="1" ht="12.75" customHeight="1" x14ac:dyDescent="0.2">
      <c r="F46" s="475"/>
      <c r="G46" s="475"/>
      <c r="H46" s="475"/>
      <c r="I46" s="475"/>
      <c r="J46" s="475"/>
      <c r="K46" s="29" t="s">
        <v>209</v>
      </c>
      <c r="L46" s="29"/>
      <c r="M46" s="56" t="str">
        <f t="shared" ref="M46:AA46" si="9">IFERROR(IF(ISNUMBER(M$7),SUM(M17*$H9),"Tom"),"tom")</f>
        <v>Tom</v>
      </c>
      <c r="N46" s="56" t="str">
        <f t="shared" si="9"/>
        <v>Tom</v>
      </c>
      <c r="O46" s="56" t="str">
        <f t="shared" si="9"/>
        <v>Tom</v>
      </c>
      <c r="P46" s="56" t="str">
        <f t="shared" si="9"/>
        <v>Tom</v>
      </c>
      <c r="Q46" s="56" t="str">
        <f t="shared" si="9"/>
        <v>Tom</v>
      </c>
      <c r="R46" s="56" t="str">
        <f t="shared" si="9"/>
        <v>Tom</v>
      </c>
      <c r="S46" s="56" t="str">
        <f t="shared" si="9"/>
        <v>Tom</v>
      </c>
      <c r="T46" s="56" t="str">
        <f t="shared" si="9"/>
        <v>Tom</v>
      </c>
      <c r="U46" s="56" t="str">
        <f t="shared" si="9"/>
        <v>Tom</v>
      </c>
      <c r="V46" s="56" t="str">
        <f t="shared" si="9"/>
        <v>Tom</v>
      </c>
      <c r="W46" s="56" t="str">
        <f t="shared" si="9"/>
        <v>Tom</v>
      </c>
      <c r="X46" s="56" t="str">
        <f t="shared" si="9"/>
        <v>Tom</v>
      </c>
      <c r="Y46" s="56" t="str">
        <f t="shared" si="9"/>
        <v>Tom</v>
      </c>
      <c r="Z46" s="56" t="str">
        <f t="shared" si="9"/>
        <v>Tom</v>
      </c>
      <c r="AA46" s="56" t="str">
        <f t="shared" si="9"/>
        <v>Tom</v>
      </c>
      <c r="AB46" s="6"/>
      <c r="AC46" s="6"/>
      <c r="AD46" s="6"/>
      <c r="AE46" s="6"/>
      <c r="AF46" s="6"/>
      <c r="AG46" s="6"/>
      <c r="AH46" s="6"/>
      <c r="AI46" s="6"/>
      <c r="AJ46" s="6"/>
      <c r="AK46" s="6"/>
      <c r="AL46" s="6"/>
      <c r="AM46" s="6"/>
      <c r="AN46" s="6"/>
      <c r="AO46" s="6"/>
      <c r="AP46" s="6"/>
      <c r="AQ46" s="6"/>
      <c r="AR46" s="6"/>
      <c r="AS46" s="6"/>
      <c r="AT46" s="6"/>
      <c r="AU46" s="6"/>
      <c r="AV46" s="6"/>
    </row>
    <row r="47" spans="6:48" s="10" customFormat="1" ht="12.75" customHeight="1" x14ac:dyDescent="0.2">
      <c r="F47" s="476"/>
      <c r="G47" s="476"/>
      <c r="H47" s="476"/>
      <c r="I47" s="476"/>
      <c r="J47" s="476"/>
      <c r="K47" s="29" t="s">
        <v>210</v>
      </c>
      <c r="L47" s="29"/>
      <c r="M47" s="56" t="str">
        <f t="shared" ref="M47:AA47" si="10">IFERROR(IF(ISNUMBER(M$7),SUM(M26*$H18),"Tom"),"tom")</f>
        <v>Tom</v>
      </c>
      <c r="N47" s="56" t="str">
        <f t="shared" si="10"/>
        <v>Tom</v>
      </c>
      <c r="O47" s="56" t="str">
        <f t="shared" si="10"/>
        <v>Tom</v>
      </c>
      <c r="P47" s="56" t="str">
        <f t="shared" si="10"/>
        <v>Tom</v>
      </c>
      <c r="Q47" s="56" t="str">
        <f t="shared" si="10"/>
        <v>Tom</v>
      </c>
      <c r="R47" s="56" t="str">
        <f t="shared" si="10"/>
        <v>Tom</v>
      </c>
      <c r="S47" s="56" t="str">
        <f t="shared" si="10"/>
        <v>Tom</v>
      </c>
      <c r="T47" s="56" t="str">
        <f t="shared" si="10"/>
        <v>Tom</v>
      </c>
      <c r="U47" s="56" t="str">
        <f t="shared" si="10"/>
        <v>Tom</v>
      </c>
      <c r="V47" s="56" t="str">
        <f t="shared" si="10"/>
        <v>Tom</v>
      </c>
      <c r="W47" s="56" t="str">
        <f t="shared" si="10"/>
        <v>Tom</v>
      </c>
      <c r="X47" s="56" t="str">
        <f t="shared" si="10"/>
        <v>Tom</v>
      </c>
      <c r="Y47" s="56" t="str">
        <f t="shared" si="10"/>
        <v>Tom</v>
      </c>
      <c r="Z47" s="56" t="str">
        <f t="shared" si="10"/>
        <v>Tom</v>
      </c>
      <c r="AA47" s="56" t="str">
        <f t="shared" si="10"/>
        <v>Tom</v>
      </c>
      <c r="AB47" s="6"/>
      <c r="AC47" s="6"/>
      <c r="AD47" s="6"/>
      <c r="AE47" s="6"/>
      <c r="AF47" s="6"/>
      <c r="AG47" s="6"/>
      <c r="AH47" s="6"/>
      <c r="AI47" s="6"/>
      <c r="AJ47" s="6"/>
      <c r="AK47" s="6"/>
      <c r="AL47" s="6"/>
      <c r="AM47" s="6"/>
      <c r="AN47" s="6"/>
      <c r="AO47" s="6"/>
      <c r="AP47" s="6"/>
      <c r="AQ47" s="6"/>
      <c r="AR47" s="6"/>
      <c r="AS47" s="6"/>
      <c r="AT47" s="6"/>
      <c r="AU47" s="6"/>
      <c r="AV47" s="6"/>
    </row>
    <row r="48" spans="6:48" s="10" customFormat="1" ht="12.75" customHeight="1" x14ac:dyDescent="0.2">
      <c r="F48" s="476"/>
      <c r="G48" s="476"/>
      <c r="H48" s="476"/>
      <c r="I48" s="476"/>
      <c r="J48" s="476"/>
      <c r="K48" s="29" t="s">
        <v>211</v>
      </c>
      <c r="L48" s="29"/>
      <c r="M48" s="56" t="str">
        <f t="shared" ref="M48:AA48" si="11">IFERROR(IF(ISNUMBER(M$7),SUM(M35*$H27),"Tom"),"tom")</f>
        <v>Tom</v>
      </c>
      <c r="N48" s="56" t="str">
        <f t="shared" si="11"/>
        <v>Tom</v>
      </c>
      <c r="O48" s="56" t="str">
        <f t="shared" si="11"/>
        <v>Tom</v>
      </c>
      <c r="P48" s="56" t="str">
        <f t="shared" si="11"/>
        <v>Tom</v>
      </c>
      <c r="Q48" s="56" t="str">
        <f t="shared" si="11"/>
        <v>Tom</v>
      </c>
      <c r="R48" s="56" t="str">
        <f t="shared" si="11"/>
        <v>Tom</v>
      </c>
      <c r="S48" s="56" t="str">
        <f t="shared" si="11"/>
        <v>Tom</v>
      </c>
      <c r="T48" s="56" t="str">
        <f t="shared" si="11"/>
        <v>Tom</v>
      </c>
      <c r="U48" s="56" t="str">
        <f t="shared" si="11"/>
        <v>Tom</v>
      </c>
      <c r="V48" s="56" t="str">
        <f t="shared" si="11"/>
        <v>Tom</v>
      </c>
      <c r="W48" s="56" t="str">
        <f t="shared" si="11"/>
        <v>Tom</v>
      </c>
      <c r="X48" s="56" t="str">
        <f t="shared" si="11"/>
        <v>Tom</v>
      </c>
      <c r="Y48" s="56" t="str">
        <f t="shared" si="11"/>
        <v>Tom</v>
      </c>
      <c r="Z48" s="56" t="str">
        <f t="shared" si="11"/>
        <v>Tom</v>
      </c>
      <c r="AA48" s="56" t="str">
        <f t="shared" si="11"/>
        <v>Tom</v>
      </c>
      <c r="AB48" s="6"/>
      <c r="AC48" s="6"/>
      <c r="AD48" s="6"/>
      <c r="AE48" s="6"/>
      <c r="AF48" s="6"/>
      <c r="AG48" s="6"/>
      <c r="AH48" s="6"/>
      <c r="AI48" s="6"/>
      <c r="AJ48" s="6"/>
      <c r="AK48" s="6"/>
      <c r="AL48" s="6"/>
      <c r="AM48" s="6"/>
      <c r="AN48" s="6"/>
      <c r="AO48" s="6"/>
      <c r="AP48" s="6"/>
      <c r="AQ48" s="6"/>
      <c r="AR48" s="6"/>
      <c r="AS48" s="6"/>
      <c r="AT48" s="6"/>
      <c r="AU48" s="6"/>
      <c r="AV48" s="6"/>
    </row>
    <row r="49" spans="2:48" s="10" customFormat="1" ht="12.75" customHeight="1" x14ac:dyDescent="0.2">
      <c r="F49" s="476"/>
      <c r="G49" s="476"/>
      <c r="H49" s="476"/>
      <c r="I49" s="476"/>
      <c r="J49" s="476"/>
      <c r="K49" s="29" t="s">
        <v>212</v>
      </c>
      <c r="L49" s="29"/>
      <c r="M49" s="145" t="str">
        <f t="shared" ref="M49:AA49" si="12">IFERROR(IF(ISNUMBER(M$7),SUM(M44*$H36),"Tom"),"tom")</f>
        <v>Tom</v>
      </c>
      <c r="N49" s="145" t="str">
        <f t="shared" si="12"/>
        <v>Tom</v>
      </c>
      <c r="O49" s="145" t="str">
        <f t="shared" si="12"/>
        <v>Tom</v>
      </c>
      <c r="P49" s="145" t="str">
        <f t="shared" si="12"/>
        <v>Tom</v>
      </c>
      <c r="Q49" s="145" t="str">
        <f t="shared" si="12"/>
        <v>Tom</v>
      </c>
      <c r="R49" s="145" t="str">
        <f t="shared" si="12"/>
        <v>Tom</v>
      </c>
      <c r="S49" s="145" t="str">
        <f t="shared" si="12"/>
        <v>Tom</v>
      </c>
      <c r="T49" s="145" t="str">
        <f t="shared" si="12"/>
        <v>Tom</v>
      </c>
      <c r="U49" s="145" t="str">
        <f t="shared" si="12"/>
        <v>Tom</v>
      </c>
      <c r="V49" s="145" t="str">
        <f t="shared" si="12"/>
        <v>Tom</v>
      </c>
      <c r="W49" s="145" t="str">
        <f t="shared" si="12"/>
        <v>Tom</v>
      </c>
      <c r="X49" s="145" t="str">
        <f t="shared" si="12"/>
        <v>Tom</v>
      </c>
      <c r="Y49" s="145" t="str">
        <f t="shared" si="12"/>
        <v>Tom</v>
      </c>
      <c r="Z49" s="145" t="str">
        <f t="shared" si="12"/>
        <v>Tom</v>
      </c>
      <c r="AA49" s="145" t="str">
        <f t="shared" si="12"/>
        <v>Tom</v>
      </c>
      <c r="AB49" s="6"/>
      <c r="AC49" s="6"/>
      <c r="AD49" s="6"/>
      <c r="AE49" s="6"/>
      <c r="AF49" s="6"/>
      <c r="AG49" s="6"/>
      <c r="AH49" s="6"/>
      <c r="AI49" s="6"/>
      <c r="AJ49" s="6"/>
      <c r="AK49" s="6"/>
      <c r="AL49" s="6"/>
      <c r="AM49" s="6"/>
      <c r="AN49" s="6"/>
      <c r="AO49" s="6"/>
      <c r="AP49" s="6"/>
      <c r="AQ49" s="6"/>
      <c r="AR49" s="6"/>
      <c r="AS49" s="6"/>
      <c r="AT49" s="6"/>
      <c r="AU49" s="6"/>
      <c r="AV49" s="6"/>
    </row>
    <row r="50" spans="2:48" s="10" customFormat="1" x14ac:dyDescent="0.2">
      <c r="F50" s="476"/>
      <c r="G50" s="476"/>
      <c r="H50" s="476"/>
      <c r="I50" s="476"/>
      <c r="J50" s="476"/>
      <c r="K50" s="29" t="s">
        <v>213</v>
      </c>
      <c r="L50" s="30"/>
      <c r="M50" s="57">
        <f t="shared" ref="M50:AA50" si="13">SUM(M46:M49)</f>
        <v>0</v>
      </c>
      <c r="N50" s="57">
        <f t="shared" si="13"/>
        <v>0</v>
      </c>
      <c r="O50" s="57">
        <f t="shared" si="13"/>
        <v>0</v>
      </c>
      <c r="P50" s="57">
        <f t="shared" si="13"/>
        <v>0</v>
      </c>
      <c r="Q50" s="57">
        <f t="shared" si="13"/>
        <v>0</v>
      </c>
      <c r="R50" s="57">
        <f t="shared" si="13"/>
        <v>0</v>
      </c>
      <c r="S50" s="57">
        <f t="shared" si="13"/>
        <v>0</v>
      </c>
      <c r="T50" s="57">
        <f t="shared" si="13"/>
        <v>0</v>
      </c>
      <c r="U50" s="57">
        <f t="shared" si="13"/>
        <v>0</v>
      </c>
      <c r="V50" s="57">
        <f t="shared" si="13"/>
        <v>0</v>
      </c>
      <c r="W50" s="57">
        <f t="shared" si="13"/>
        <v>0</v>
      </c>
      <c r="X50" s="57">
        <f t="shared" si="13"/>
        <v>0</v>
      </c>
      <c r="Y50" s="57">
        <f t="shared" si="13"/>
        <v>0</v>
      </c>
      <c r="Z50" s="57">
        <f t="shared" si="13"/>
        <v>0</v>
      </c>
      <c r="AA50" s="57">
        <f t="shared" si="13"/>
        <v>0</v>
      </c>
      <c r="AB50" s="6"/>
      <c r="AC50" s="6"/>
      <c r="AD50" s="6"/>
      <c r="AE50" s="6"/>
      <c r="AF50" s="6"/>
      <c r="AG50" s="6"/>
      <c r="AH50" s="6"/>
      <c r="AI50" s="6"/>
      <c r="AJ50" s="6"/>
      <c r="AK50" s="6"/>
      <c r="AL50" s="6"/>
      <c r="AM50" s="6"/>
      <c r="AN50" s="6"/>
      <c r="AO50" s="6"/>
      <c r="AP50" s="6"/>
      <c r="AQ50" s="6"/>
      <c r="AR50" s="6"/>
      <c r="AS50" s="6"/>
      <c r="AT50" s="6"/>
      <c r="AU50" s="6"/>
      <c r="AV50" s="6"/>
    </row>
    <row r="51" spans="2:48" s="10" customFormat="1" x14ac:dyDescent="0.2">
      <c r="F51" s="477"/>
      <c r="G51" s="477"/>
      <c r="H51" s="477"/>
      <c r="I51" s="477"/>
      <c r="J51" s="477"/>
      <c r="K51" s="29" t="s">
        <v>214</v>
      </c>
      <c r="L51" s="31"/>
      <c r="M51" s="58" t="str">
        <f t="shared" ref="M51:AA51" si="14">IF(ISNUMBER(M$7),RANK(M50,$M$50:$AA$50,),"Tom")</f>
        <v>Tom</v>
      </c>
      <c r="N51" s="58" t="str">
        <f t="shared" si="14"/>
        <v>Tom</v>
      </c>
      <c r="O51" s="58" t="str">
        <f t="shared" si="14"/>
        <v>Tom</v>
      </c>
      <c r="P51" s="58" t="str">
        <f t="shared" si="14"/>
        <v>Tom</v>
      </c>
      <c r="Q51" s="58" t="str">
        <f t="shared" si="14"/>
        <v>Tom</v>
      </c>
      <c r="R51" s="58" t="str">
        <f t="shared" si="14"/>
        <v>Tom</v>
      </c>
      <c r="S51" s="58" t="str">
        <f t="shared" si="14"/>
        <v>Tom</v>
      </c>
      <c r="T51" s="58" t="str">
        <f t="shared" si="14"/>
        <v>Tom</v>
      </c>
      <c r="U51" s="58" t="str">
        <f t="shared" si="14"/>
        <v>Tom</v>
      </c>
      <c r="V51" s="58" t="str">
        <f t="shared" si="14"/>
        <v>Tom</v>
      </c>
      <c r="W51" s="58" t="str">
        <f t="shared" si="14"/>
        <v>Tom</v>
      </c>
      <c r="X51" s="58" t="str">
        <f t="shared" si="14"/>
        <v>Tom</v>
      </c>
      <c r="Y51" s="58" t="str">
        <f t="shared" si="14"/>
        <v>Tom</v>
      </c>
      <c r="Z51" s="58" t="str">
        <f t="shared" si="14"/>
        <v>Tom</v>
      </c>
      <c r="AA51" s="58" t="str">
        <f t="shared" si="14"/>
        <v>Tom</v>
      </c>
      <c r="AB51" s="6"/>
      <c r="AC51" s="6"/>
      <c r="AD51" s="6"/>
      <c r="AE51" s="6"/>
      <c r="AF51" s="6"/>
      <c r="AG51" s="6"/>
      <c r="AH51" s="6"/>
      <c r="AI51" s="6"/>
      <c r="AJ51" s="6"/>
      <c r="AK51" s="6"/>
      <c r="AL51" s="6"/>
      <c r="AM51" s="6"/>
      <c r="AN51" s="6"/>
      <c r="AO51" s="6"/>
      <c r="AP51" s="6"/>
      <c r="AQ51" s="6"/>
      <c r="AR51" s="6"/>
      <c r="AS51" s="6"/>
      <c r="AT51" s="6"/>
      <c r="AU51" s="6"/>
      <c r="AV51" s="6"/>
    </row>
    <row r="52" spans="2:48" s="10" customFormat="1" x14ac:dyDescent="0.2">
      <c r="N52" s="34"/>
      <c r="O52" s="35"/>
      <c r="P52" s="35"/>
      <c r="Q52" s="35"/>
      <c r="R52" s="35"/>
      <c r="S52" s="35"/>
      <c r="T52" s="35"/>
      <c r="U52" s="35"/>
      <c r="V52" s="35"/>
      <c r="W52" s="35"/>
      <c r="X52" s="35"/>
      <c r="Y52" s="35"/>
      <c r="Z52" s="35"/>
      <c r="AA52" s="35"/>
      <c r="AB52" s="6"/>
      <c r="AC52" s="6"/>
      <c r="AD52" s="6"/>
      <c r="AE52" s="6"/>
      <c r="AF52" s="6"/>
      <c r="AG52" s="6"/>
      <c r="AH52" s="6"/>
      <c r="AI52" s="6"/>
      <c r="AJ52" s="6"/>
      <c r="AK52" s="6"/>
      <c r="AL52" s="6"/>
      <c r="AM52" s="6"/>
      <c r="AN52" s="6"/>
      <c r="AO52" s="6"/>
      <c r="AP52" s="6"/>
      <c r="AQ52" s="6"/>
      <c r="AR52" s="6"/>
      <c r="AS52" s="6"/>
      <c r="AT52" s="6"/>
      <c r="AU52" s="6"/>
      <c r="AV52" s="6"/>
    </row>
    <row r="53" spans="2:48" x14ac:dyDescent="0.2">
      <c r="B53" s="481" t="s">
        <v>215</v>
      </c>
      <c r="C53" s="481"/>
      <c r="D53" s="481"/>
      <c r="E53" s="481"/>
      <c r="F53" s="481"/>
      <c r="G53" s="481"/>
      <c r="H53" s="481"/>
      <c r="I53" s="481"/>
      <c r="J53" s="481"/>
      <c r="K53" s="481"/>
      <c r="L53" s="481"/>
      <c r="M53" s="13"/>
      <c r="N53" s="13"/>
      <c r="O53" s="13"/>
      <c r="P53" s="13"/>
      <c r="Q53" s="13"/>
      <c r="R53" s="13"/>
      <c r="S53" s="13"/>
      <c r="T53" s="13"/>
      <c r="U53" s="13"/>
      <c r="V53" s="13"/>
      <c r="W53" s="13"/>
      <c r="X53" s="13"/>
      <c r="Y53" s="13"/>
      <c r="Z53" s="13"/>
      <c r="AA53" s="13"/>
    </row>
    <row r="55" spans="2:48" s="7" customFormat="1" x14ac:dyDescent="0.2">
      <c r="F55" s="499" t="s">
        <v>208</v>
      </c>
      <c r="G55" s="500"/>
      <c r="H55" s="500"/>
      <c r="I55" s="500"/>
      <c r="J55" s="500"/>
      <c r="K55" s="500"/>
      <c r="L55" s="501"/>
      <c r="M55" s="36">
        <f t="shared" ref="M55:AA55" si="15">M$4</f>
        <v>0</v>
      </c>
      <c r="N55" s="36">
        <f t="shared" si="15"/>
        <v>0</v>
      </c>
      <c r="O55" s="36">
        <f t="shared" si="15"/>
        <v>0</v>
      </c>
      <c r="P55" s="36">
        <f t="shared" si="15"/>
        <v>0</v>
      </c>
      <c r="Q55" s="36">
        <f t="shared" si="15"/>
        <v>0</v>
      </c>
      <c r="R55" s="36">
        <f t="shared" si="15"/>
        <v>0</v>
      </c>
      <c r="S55" s="36">
        <f t="shared" si="15"/>
        <v>0</v>
      </c>
      <c r="T55" s="36">
        <f t="shared" si="15"/>
        <v>0</v>
      </c>
      <c r="U55" s="36">
        <f t="shared" si="15"/>
        <v>0</v>
      </c>
      <c r="V55" s="36">
        <f t="shared" si="15"/>
        <v>0</v>
      </c>
      <c r="W55" s="36">
        <f t="shared" si="15"/>
        <v>0</v>
      </c>
      <c r="X55" s="36">
        <f t="shared" si="15"/>
        <v>0</v>
      </c>
      <c r="Y55" s="36">
        <f t="shared" si="15"/>
        <v>0</v>
      </c>
      <c r="Z55" s="36">
        <f t="shared" si="15"/>
        <v>0</v>
      </c>
      <c r="AA55" s="36">
        <f t="shared" si="15"/>
        <v>0</v>
      </c>
      <c r="AB55" s="6"/>
      <c r="AC55" s="6"/>
      <c r="AD55" s="6"/>
      <c r="AE55" s="6"/>
      <c r="AF55" s="6"/>
      <c r="AG55" s="6"/>
      <c r="AH55" s="6"/>
      <c r="AI55" s="6"/>
      <c r="AJ55" s="6"/>
      <c r="AK55" s="6"/>
      <c r="AL55" s="6"/>
      <c r="AM55" s="6"/>
      <c r="AN55" s="6"/>
      <c r="AO55" s="6"/>
      <c r="AP55" s="6"/>
      <c r="AQ55" s="6"/>
      <c r="AR55" s="6"/>
      <c r="AS55" s="6"/>
      <c r="AT55" s="6"/>
      <c r="AU55" s="6"/>
      <c r="AV55" s="6"/>
    </row>
    <row r="56" spans="2:48" s="7" customFormat="1" x14ac:dyDescent="0.2">
      <c r="F56" s="496" t="s">
        <v>216</v>
      </c>
      <c r="G56" s="497"/>
      <c r="H56" s="497"/>
      <c r="I56" s="497"/>
      <c r="J56" s="497"/>
      <c r="K56" s="497"/>
      <c r="L56" s="498"/>
      <c r="M56" s="63"/>
      <c r="N56" s="63"/>
      <c r="O56" s="63"/>
      <c r="P56" s="63"/>
      <c r="Q56" s="63"/>
      <c r="R56" s="63"/>
      <c r="S56" s="63"/>
      <c r="T56" s="63"/>
      <c r="U56" s="63"/>
      <c r="V56" s="63"/>
      <c r="W56" s="63"/>
      <c r="X56" s="63"/>
      <c r="Y56" s="63"/>
      <c r="Z56" s="63"/>
      <c r="AA56" s="63"/>
      <c r="AB56" s="6"/>
      <c r="AC56" s="6"/>
      <c r="AD56" s="6"/>
      <c r="AE56" s="6"/>
      <c r="AF56" s="6"/>
      <c r="AG56" s="6"/>
      <c r="AH56" s="6"/>
      <c r="AI56" s="6"/>
      <c r="AJ56" s="6"/>
      <c r="AK56" s="6"/>
      <c r="AL56" s="6"/>
      <c r="AM56" s="6"/>
      <c r="AN56" s="6"/>
      <c r="AO56" s="6"/>
      <c r="AP56" s="6"/>
      <c r="AQ56" s="6"/>
      <c r="AR56" s="6"/>
      <c r="AS56" s="6"/>
      <c r="AT56" s="6"/>
      <c r="AU56" s="6"/>
      <c r="AV56" s="6"/>
    </row>
    <row r="57" spans="2:48" x14ac:dyDescent="0.2">
      <c r="F57" s="486" t="s">
        <v>217</v>
      </c>
      <c r="G57" s="486"/>
      <c r="H57" s="486"/>
      <c r="I57" s="486"/>
      <c r="J57" s="486"/>
      <c r="K57" s="29" t="s">
        <v>218</v>
      </c>
      <c r="L57" s="15"/>
      <c r="M57" s="56" t="str">
        <f t="shared" ref="M57:AA57" si="16">IFERROR(IF(M$7&gt;0,skalatil*(1-(M7-MIN($M$7:$AA$7))/MIN($M$7:$AA$7)),"Tom"),"Tom")</f>
        <v>Tom</v>
      </c>
      <c r="N57" s="56" t="str">
        <f t="shared" si="16"/>
        <v>Tom</v>
      </c>
      <c r="O57" s="56" t="str">
        <f t="shared" si="16"/>
        <v>Tom</v>
      </c>
      <c r="P57" s="56" t="str">
        <f t="shared" si="16"/>
        <v>Tom</v>
      </c>
      <c r="Q57" s="56" t="str">
        <f t="shared" si="16"/>
        <v>Tom</v>
      </c>
      <c r="R57" s="56" t="str">
        <f t="shared" si="16"/>
        <v>Tom</v>
      </c>
      <c r="S57" s="56" t="str">
        <f t="shared" si="16"/>
        <v>Tom</v>
      </c>
      <c r="T57" s="56" t="str">
        <f t="shared" si="16"/>
        <v>Tom</v>
      </c>
      <c r="U57" s="56" t="str">
        <f t="shared" si="16"/>
        <v>Tom</v>
      </c>
      <c r="V57" s="56" t="str">
        <f t="shared" si="16"/>
        <v>Tom</v>
      </c>
      <c r="W57" s="56" t="str">
        <f t="shared" si="16"/>
        <v>Tom</v>
      </c>
      <c r="X57" s="56" t="str">
        <f t="shared" si="16"/>
        <v>Tom</v>
      </c>
      <c r="Y57" s="56" t="str">
        <f t="shared" si="16"/>
        <v>Tom</v>
      </c>
      <c r="Z57" s="56" t="str">
        <f t="shared" si="16"/>
        <v>Tom</v>
      </c>
      <c r="AA57" s="56" t="str">
        <f t="shared" si="16"/>
        <v>Tom</v>
      </c>
    </row>
    <row r="58" spans="2:48" s="10" customFormat="1" x14ac:dyDescent="0.2">
      <c r="F58" s="487"/>
      <c r="G58" s="487"/>
      <c r="H58" s="487"/>
      <c r="I58" s="487"/>
      <c r="J58" s="487"/>
      <c r="K58" s="29" t="s">
        <v>219</v>
      </c>
      <c r="L58" s="16"/>
      <c r="M58" s="57" t="str">
        <f t="shared" ref="M58:AA58" si="17">IFERROR(IF(M$7&gt;0,M57*$L$7,"Tom"),"Tom")</f>
        <v>Tom</v>
      </c>
      <c r="N58" s="57" t="str">
        <f t="shared" si="17"/>
        <v>Tom</v>
      </c>
      <c r="O58" s="57" t="str">
        <f t="shared" si="17"/>
        <v>Tom</v>
      </c>
      <c r="P58" s="57" t="str">
        <f t="shared" si="17"/>
        <v>Tom</v>
      </c>
      <c r="Q58" s="57" t="str">
        <f t="shared" si="17"/>
        <v>Tom</v>
      </c>
      <c r="R58" s="57" t="str">
        <f t="shared" si="17"/>
        <v>Tom</v>
      </c>
      <c r="S58" s="57" t="str">
        <f t="shared" si="17"/>
        <v>Tom</v>
      </c>
      <c r="T58" s="57" t="str">
        <f t="shared" si="17"/>
        <v>Tom</v>
      </c>
      <c r="U58" s="57" t="str">
        <f t="shared" si="17"/>
        <v>Tom</v>
      </c>
      <c r="V58" s="57" t="str">
        <f t="shared" si="17"/>
        <v>Tom</v>
      </c>
      <c r="W58" s="57" t="str">
        <f t="shared" si="17"/>
        <v>Tom</v>
      </c>
      <c r="X58" s="57" t="str">
        <f t="shared" si="17"/>
        <v>Tom</v>
      </c>
      <c r="Y58" s="57" t="str">
        <f t="shared" si="17"/>
        <v>Tom</v>
      </c>
      <c r="Z58" s="57" t="str">
        <f t="shared" si="17"/>
        <v>Tom</v>
      </c>
      <c r="AA58" s="57" t="str">
        <f t="shared" si="17"/>
        <v>Tom</v>
      </c>
      <c r="AB58" s="6"/>
      <c r="AC58" s="6"/>
      <c r="AD58" s="6"/>
      <c r="AE58" s="6"/>
      <c r="AF58" s="6"/>
      <c r="AG58" s="6"/>
      <c r="AH58" s="6"/>
      <c r="AI58" s="6"/>
      <c r="AJ58" s="6"/>
      <c r="AK58" s="6"/>
      <c r="AL58" s="6"/>
      <c r="AM58" s="6"/>
      <c r="AN58" s="6"/>
      <c r="AO58" s="6"/>
      <c r="AP58" s="6"/>
      <c r="AQ58" s="6"/>
      <c r="AR58" s="6"/>
      <c r="AS58" s="6"/>
      <c r="AT58" s="6"/>
      <c r="AU58" s="6"/>
      <c r="AV58" s="6"/>
    </row>
    <row r="59" spans="2:48" x14ac:dyDescent="0.2">
      <c r="F59" s="487"/>
      <c r="G59" s="487"/>
      <c r="H59" s="487"/>
      <c r="I59" s="487"/>
      <c r="J59" s="487"/>
      <c r="K59" s="29" t="s">
        <v>220</v>
      </c>
      <c r="L59" s="15"/>
      <c r="M59" s="60" t="str">
        <f t="shared" ref="M59:AA59" si="18">IFERROR(IF(M$7&gt;0,RANK(M57,$M$57:$AA$57,),"Tom"),"Tom")</f>
        <v>Tom</v>
      </c>
      <c r="N59" s="60" t="str">
        <f t="shared" si="18"/>
        <v>Tom</v>
      </c>
      <c r="O59" s="60" t="str">
        <f t="shared" si="18"/>
        <v>Tom</v>
      </c>
      <c r="P59" s="60" t="str">
        <f t="shared" si="18"/>
        <v>Tom</v>
      </c>
      <c r="Q59" s="60" t="str">
        <f t="shared" si="18"/>
        <v>Tom</v>
      </c>
      <c r="R59" s="60" t="str">
        <f t="shared" si="18"/>
        <v>Tom</v>
      </c>
      <c r="S59" s="60" t="str">
        <f t="shared" si="18"/>
        <v>Tom</v>
      </c>
      <c r="T59" s="60" t="str">
        <f t="shared" si="18"/>
        <v>Tom</v>
      </c>
      <c r="U59" s="60" t="str">
        <f t="shared" si="18"/>
        <v>Tom</v>
      </c>
      <c r="V59" s="60" t="str">
        <f t="shared" si="18"/>
        <v>Tom</v>
      </c>
      <c r="W59" s="60" t="str">
        <f t="shared" si="18"/>
        <v>Tom</v>
      </c>
      <c r="X59" s="60" t="str">
        <f t="shared" si="18"/>
        <v>Tom</v>
      </c>
      <c r="Y59" s="60" t="str">
        <f t="shared" si="18"/>
        <v>Tom</v>
      </c>
      <c r="Z59" s="60" t="str">
        <f t="shared" si="18"/>
        <v>Tom</v>
      </c>
      <c r="AA59" s="60" t="str">
        <f t="shared" si="18"/>
        <v>Tom</v>
      </c>
    </row>
    <row r="60" spans="2:48" x14ac:dyDescent="0.2">
      <c r="F60" s="487"/>
      <c r="G60" s="487"/>
      <c r="H60" s="487"/>
      <c r="I60" s="487"/>
      <c r="J60" s="487"/>
      <c r="K60" s="29" t="s">
        <v>221</v>
      </c>
      <c r="L60" s="15"/>
      <c r="M60" s="61" t="str">
        <f t="shared" ref="M60:AA60" si="19">IFERROR(IF(M$7&gt;0,M50+M58,"Tom"),"Tom")</f>
        <v>Tom</v>
      </c>
      <c r="N60" s="61" t="str">
        <f t="shared" si="19"/>
        <v>Tom</v>
      </c>
      <c r="O60" s="61" t="str">
        <f t="shared" si="19"/>
        <v>Tom</v>
      </c>
      <c r="P60" s="61" t="str">
        <f t="shared" si="19"/>
        <v>Tom</v>
      </c>
      <c r="Q60" s="61" t="str">
        <f t="shared" si="19"/>
        <v>Tom</v>
      </c>
      <c r="R60" s="61" t="str">
        <f t="shared" si="19"/>
        <v>Tom</v>
      </c>
      <c r="S60" s="61" t="str">
        <f t="shared" si="19"/>
        <v>Tom</v>
      </c>
      <c r="T60" s="61" t="str">
        <f t="shared" si="19"/>
        <v>Tom</v>
      </c>
      <c r="U60" s="61" t="str">
        <f t="shared" si="19"/>
        <v>Tom</v>
      </c>
      <c r="V60" s="61" t="str">
        <f t="shared" si="19"/>
        <v>Tom</v>
      </c>
      <c r="W60" s="61" t="str">
        <f t="shared" si="19"/>
        <v>Tom</v>
      </c>
      <c r="X60" s="61" t="str">
        <f t="shared" si="19"/>
        <v>Tom</v>
      </c>
      <c r="Y60" s="61" t="str">
        <f t="shared" si="19"/>
        <v>Tom</v>
      </c>
      <c r="Z60" s="61" t="str">
        <f t="shared" si="19"/>
        <v>Tom</v>
      </c>
      <c r="AA60" s="61" t="str">
        <f t="shared" si="19"/>
        <v>Tom</v>
      </c>
    </row>
    <row r="61" spans="2:48" x14ac:dyDescent="0.2">
      <c r="F61" s="488"/>
      <c r="G61" s="488"/>
      <c r="H61" s="488"/>
      <c r="I61" s="488"/>
      <c r="J61" s="488"/>
      <c r="K61" s="32" t="s">
        <v>222</v>
      </c>
      <c r="L61" s="33"/>
      <c r="M61" s="62" t="str">
        <f t="shared" ref="M61:AA61" si="20">IFERROR(IF(M$7&gt;0,RANK(M60,$M$60:$AA$60,),"Tom"),"Tom")</f>
        <v>Tom</v>
      </c>
      <c r="N61" s="62" t="str">
        <f t="shared" si="20"/>
        <v>Tom</v>
      </c>
      <c r="O61" s="62" t="str">
        <f t="shared" si="20"/>
        <v>Tom</v>
      </c>
      <c r="P61" s="62" t="str">
        <f t="shared" si="20"/>
        <v>Tom</v>
      </c>
      <c r="Q61" s="62" t="str">
        <f t="shared" si="20"/>
        <v>Tom</v>
      </c>
      <c r="R61" s="62" t="str">
        <f t="shared" si="20"/>
        <v>Tom</v>
      </c>
      <c r="S61" s="62" t="str">
        <f t="shared" si="20"/>
        <v>Tom</v>
      </c>
      <c r="T61" s="62" t="str">
        <f t="shared" si="20"/>
        <v>Tom</v>
      </c>
      <c r="U61" s="62" t="str">
        <f t="shared" si="20"/>
        <v>Tom</v>
      </c>
      <c r="V61" s="62" t="str">
        <f t="shared" si="20"/>
        <v>Tom</v>
      </c>
      <c r="W61" s="62" t="str">
        <f t="shared" si="20"/>
        <v>Tom</v>
      </c>
      <c r="X61" s="62" t="str">
        <f t="shared" si="20"/>
        <v>Tom</v>
      </c>
      <c r="Y61" s="62" t="str">
        <f t="shared" si="20"/>
        <v>Tom</v>
      </c>
      <c r="Z61" s="62" t="str">
        <f t="shared" si="20"/>
        <v>Tom</v>
      </c>
      <c r="AA61" s="62" t="str">
        <f t="shared" si="20"/>
        <v>Tom</v>
      </c>
    </row>
    <row r="62" spans="2:48" s="7" customFormat="1" x14ac:dyDescent="0.2">
      <c r="F62" s="496" t="s">
        <v>223</v>
      </c>
      <c r="G62" s="497"/>
      <c r="H62" s="497"/>
      <c r="I62" s="497"/>
      <c r="J62" s="497"/>
      <c r="K62" s="497"/>
      <c r="L62" s="498"/>
      <c r="M62" s="63"/>
      <c r="N62" s="63"/>
      <c r="O62" s="63"/>
      <c r="P62" s="63"/>
      <c r="Q62" s="63"/>
      <c r="R62" s="63"/>
      <c r="S62" s="63"/>
      <c r="T62" s="63"/>
      <c r="U62" s="63"/>
      <c r="V62" s="63"/>
      <c r="W62" s="63"/>
      <c r="X62" s="63"/>
      <c r="Y62" s="63"/>
      <c r="Z62" s="63"/>
      <c r="AA62" s="63"/>
      <c r="AB62" s="6"/>
      <c r="AC62" s="6"/>
      <c r="AD62" s="6"/>
      <c r="AE62" s="6"/>
      <c r="AF62" s="6"/>
      <c r="AG62" s="6"/>
      <c r="AH62" s="6"/>
      <c r="AI62" s="6"/>
      <c r="AJ62" s="6"/>
      <c r="AK62" s="6"/>
      <c r="AL62" s="6"/>
      <c r="AM62" s="6"/>
      <c r="AN62" s="6"/>
      <c r="AO62" s="6"/>
      <c r="AP62" s="6"/>
      <c r="AQ62" s="6"/>
      <c r="AR62" s="6"/>
      <c r="AS62" s="6"/>
      <c r="AT62" s="6"/>
      <c r="AU62" s="6"/>
      <c r="AV62" s="6"/>
    </row>
    <row r="63" spans="2:48" x14ac:dyDescent="0.2">
      <c r="F63" s="486" t="s">
        <v>224</v>
      </c>
      <c r="G63" s="486"/>
      <c r="H63" s="486"/>
      <c r="I63" s="486"/>
      <c r="J63" s="486"/>
      <c r="K63" s="29" t="s">
        <v>218</v>
      </c>
      <c r="L63" s="15"/>
      <c r="M63" s="56" t="str">
        <f t="shared" ref="M63:AA63" si="21">IFERROR(IF(M$7&gt;0,skalatil*MIN($M$7:$AA$7)/M7,"Tom"),"Tom")</f>
        <v>Tom</v>
      </c>
      <c r="N63" s="56" t="str">
        <f t="shared" si="21"/>
        <v>Tom</v>
      </c>
      <c r="O63" s="56" t="str">
        <f t="shared" si="21"/>
        <v>Tom</v>
      </c>
      <c r="P63" s="56" t="str">
        <f t="shared" si="21"/>
        <v>Tom</v>
      </c>
      <c r="Q63" s="56" t="str">
        <f t="shared" si="21"/>
        <v>Tom</v>
      </c>
      <c r="R63" s="56" t="str">
        <f t="shared" si="21"/>
        <v>Tom</v>
      </c>
      <c r="S63" s="56" t="str">
        <f t="shared" si="21"/>
        <v>Tom</v>
      </c>
      <c r="T63" s="56" t="str">
        <f t="shared" si="21"/>
        <v>Tom</v>
      </c>
      <c r="U63" s="56" t="str">
        <f t="shared" si="21"/>
        <v>Tom</v>
      </c>
      <c r="V63" s="56" t="str">
        <f t="shared" si="21"/>
        <v>Tom</v>
      </c>
      <c r="W63" s="56" t="str">
        <f t="shared" si="21"/>
        <v>Tom</v>
      </c>
      <c r="X63" s="56" t="str">
        <f t="shared" si="21"/>
        <v>Tom</v>
      </c>
      <c r="Y63" s="56" t="str">
        <f t="shared" si="21"/>
        <v>Tom</v>
      </c>
      <c r="Z63" s="56" t="str">
        <f t="shared" si="21"/>
        <v>Tom</v>
      </c>
      <c r="AA63" s="56" t="str">
        <f t="shared" si="21"/>
        <v>Tom</v>
      </c>
    </row>
    <row r="64" spans="2:48" s="10" customFormat="1" x14ac:dyDescent="0.2">
      <c r="F64" s="487"/>
      <c r="G64" s="487"/>
      <c r="H64" s="487"/>
      <c r="I64" s="487"/>
      <c r="J64" s="487"/>
      <c r="K64" s="29" t="s">
        <v>219</v>
      </c>
      <c r="L64" s="16"/>
      <c r="M64" s="57" t="str">
        <f t="shared" ref="M64:AA64" si="22">IFERROR(IF(M$7&gt;0,M63*$L$7,"Tom"),"Tom")</f>
        <v>Tom</v>
      </c>
      <c r="N64" s="57" t="str">
        <f t="shared" si="22"/>
        <v>Tom</v>
      </c>
      <c r="O64" s="57" t="str">
        <f t="shared" si="22"/>
        <v>Tom</v>
      </c>
      <c r="P64" s="57" t="str">
        <f t="shared" si="22"/>
        <v>Tom</v>
      </c>
      <c r="Q64" s="57" t="str">
        <f t="shared" si="22"/>
        <v>Tom</v>
      </c>
      <c r="R64" s="57" t="str">
        <f t="shared" si="22"/>
        <v>Tom</v>
      </c>
      <c r="S64" s="57" t="str">
        <f t="shared" si="22"/>
        <v>Tom</v>
      </c>
      <c r="T64" s="57" t="str">
        <f t="shared" si="22"/>
        <v>Tom</v>
      </c>
      <c r="U64" s="57" t="str">
        <f t="shared" si="22"/>
        <v>Tom</v>
      </c>
      <c r="V64" s="57" t="str">
        <f t="shared" si="22"/>
        <v>Tom</v>
      </c>
      <c r="W64" s="57" t="str">
        <f t="shared" si="22"/>
        <v>Tom</v>
      </c>
      <c r="X64" s="57" t="str">
        <f t="shared" si="22"/>
        <v>Tom</v>
      </c>
      <c r="Y64" s="57" t="str">
        <f t="shared" si="22"/>
        <v>Tom</v>
      </c>
      <c r="Z64" s="57" t="str">
        <f t="shared" si="22"/>
        <v>Tom</v>
      </c>
      <c r="AA64" s="57" t="str">
        <f t="shared" si="22"/>
        <v>Tom</v>
      </c>
      <c r="AB64" s="6"/>
      <c r="AC64" s="6"/>
      <c r="AD64" s="6"/>
      <c r="AE64" s="6"/>
      <c r="AF64" s="6"/>
      <c r="AG64" s="6"/>
      <c r="AH64" s="6"/>
      <c r="AI64" s="6"/>
      <c r="AJ64" s="6"/>
      <c r="AK64" s="6"/>
      <c r="AL64" s="6"/>
      <c r="AM64" s="6"/>
      <c r="AN64" s="6"/>
      <c r="AO64" s="6"/>
      <c r="AP64" s="6"/>
      <c r="AQ64" s="6"/>
      <c r="AR64" s="6"/>
      <c r="AS64" s="6"/>
      <c r="AT64" s="6"/>
      <c r="AU64" s="6"/>
      <c r="AV64" s="6"/>
    </row>
    <row r="65" spans="1:48" x14ac:dyDescent="0.2">
      <c r="F65" s="487"/>
      <c r="G65" s="487"/>
      <c r="H65" s="487"/>
      <c r="I65" s="487"/>
      <c r="J65" s="487"/>
      <c r="K65" s="29" t="s">
        <v>220</v>
      </c>
      <c r="L65" s="15"/>
      <c r="M65" s="60" t="str">
        <f t="shared" ref="M65:AA65" si="23">IFERROR(IF(M$7&gt;0,RANK(M63,$M$63:$AA$63,),"Tom"),"Tom")</f>
        <v>Tom</v>
      </c>
      <c r="N65" s="60" t="str">
        <f t="shared" si="23"/>
        <v>Tom</v>
      </c>
      <c r="O65" s="60" t="str">
        <f t="shared" si="23"/>
        <v>Tom</v>
      </c>
      <c r="P65" s="60" t="str">
        <f t="shared" si="23"/>
        <v>Tom</v>
      </c>
      <c r="Q65" s="60" t="str">
        <f t="shared" si="23"/>
        <v>Tom</v>
      </c>
      <c r="R65" s="60" t="str">
        <f t="shared" si="23"/>
        <v>Tom</v>
      </c>
      <c r="S65" s="60" t="str">
        <f t="shared" si="23"/>
        <v>Tom</v>
      </c>
      <c r="T65" s="60" t="str">
        <f t="shared" si="23"/>
        <v>Tom</v>
      </c>
      <c r="U65" s="60" t="str">
        <f t="shared" si="23"/>
        <v>Tom</v>
      </c>
      <c r="V65" s="60" t="str">
        <f t="shared" si="23"/>
        <v>Tom</v>
      </c>
      <c r="W65" s="60" t="str">
        <f t="shared" si="23"/>
        <v>Tom</v>
      </c>
      <c r="X65" s="60" t="str">
        <f t="shared" si="23"/>
        <v>Tom</v>
      </c>
      <c r="Y65" s="60" t="str">
        <f t="shared" si="23"/>
        <v>Tom</v>
      </c>
      <c r="Z65" s="60" t="str">
        <f t="shared" si="23"/>
        <v>Tom</v>
      </c>
      <c r="AA65" s="60" t="str">
        <f t="shared" si="23"/>
        <v>Tom</v>
      </c>
    </row>
    <row r="66" spans="1:48" x14ac:dyDescent="0.2">
      <c r="F66" s="487"/>
      <c r="G66" s="487"/>
      <c r="H66" s="487"/>
      <c r="I66" s="487"/>
      <c r="J66" s="487"/>
      <c r="K66" s="29" t="s">
        <v>221</v>
      </c>
      <c r="L66" s="15"/>
      <c r="M66" s="61" t="str">
        <f t="shared" ref="M66:AA66" si="24">IFERROR(IF(M$7&gt;0,M50+M64,"Tom"),"Tom")</f>
        <v>Tom</v>
      </c>
      <c r="N66" s="61" t="str">
        <f t="shared" si="24"/>
        <v>Tom</v>
      </c>
      <c r="O66" s="61" t="str">
        <f t="shared" si="24"/>
        <v>Tom</v>
      </c>
      <c r="P66" s="61" t="str">
        <f t="shared" si="24"/>
        <v>Tom</v>
      </c>
      <c r="Q66" s="61" t="str">
        <f t="shared" si="24"/>
        <v>Tom</v>
      </c>
      <c r="R66" s="61" t="str">
        <f t="shared" si="24"/>
        <v>Tom</v>
      </c>
      <c r="S66" s="61" t="str">
        <f t="shared" si="24"/>
        <v>Tom</v>
      </c>
      <c r="T66" s="61" t="str">
        <f t="shared" si="24"/>
        <v>Tom</v>
      </c>
      <c r="U66" s="61" t="str">
        <f t="shared" si="24"/>
        <v>Tom</v>
      </c>
      <c r="V66" s="61" t="str">
        <f t="shared" si="24"/>
        <v>Tom</v>
      </c>
      <c r="W66" s="61" t="str">
        <f t="shared" si="24"/>
        <v>Tom</v>
      </c>
      <c r="X66" s="61" t="str">
        <f t="shared" si="24"/>
        <v>Tom</v>
      </c>
      <c r="Y66" s="61" t="str">
        <f t="shared" si="24"/>
        <v>Tom</v>
      </c>
      <c r="Z66" s="61" t="str">
        <f t="shared" si="24"/>
        <v>Tom</v>
      </c>
      <c r="AA66" s="61" t="str">
        <f t="shared" si="24"/>
        <v>Tom</v>
      </c>
    </row>
    <row r="67" spans="1:48" x14ac:dyDescent="0.2">
      <c r="F67" s="488"/>
      <c r="G67" s="488"/>
      <c r="H67" s="488"/>
      <c r="I67" s="488"/>
      <c r="J67" s="488"/>
      <c r="K67" s="32" t="s">
        <v>222</v>
      </c>
      <c r="L67" s="33"/>
      <c r="M67" s="62" t="str">
        <f t="shared" ref="M67:AA67" si="25">IFERROR(IF(M$7&gt;0,RANK(M66,$M$66:$AA$66,),"Tom"),"Tom")</f>
        <v>Tom</v>
      </c>
      <c r="N67" s="62" t="str">
        <f t="shared" si="25"/>
        <v>Tom</v>
      </c>
      <c r="O67" s="62" t="str">
        <f t="shared" si="25"/>
        <v>Tom</v>
      </c>
      <c r="P67" s="62" t="str">
        <f t="shared" si="25"/>
        <v>Tom</v>
      </c>
      <c r="Q67" s="62" t="str">
        <f t="shared" si="25"/>
        <v>Tom</v>
      </c>
      <c r="R67" s="62" t="str">
        <f t="shared" si="25"/>
        <v>Tom</v>
      </c>
      <c r="S67" s="62" t="str">
        <f t="shared" si="25"/>
        <v>Tom</v>
      </c>
      <c r="T67" s="62" t="str">
        <f t="shared" si="25"/>
        <v>Tom</v>
      </c>
      <c r="U67" s="62" t="str">
        <f t="shared" si="25"/>
        <v>Tom</v>
      </c>
      <c r="V67" s="62" t="str">
        <f t="shared" si="25"/>
        <v>Tom</v>
      </c>
      <c r="W67" s="62" t="str">
        <f t="shared" si="25"/>
        <v>Tom</v>
      </c>
      <c r="X67" s="62" t="str">
        <f t="shared" si="25"/>
        <v>Tom</v>
      </c>
      <c r="Y67" s="62" t="str">
        <f t="shared" si="25"/>
        <v>Tom</v>
      </c>
      <c r="Z67" s="62" t="str">
        <f t="shared" si="25"/>
        <v>Tom</v>
      </c>
      <c r="AA67" s="62" t="str">
        <f t="shared" si="25"/>
        <v>Tom</v>
      </c>
    </row>
    <row r="68" spans="1:48" s="7" customFormat="1" ht="15" customHeight="1" x14ac:dyDescent="0.2">
      <c r="F68" s="483" t="s">
        <v>225</v>
      </c>
      <c r="G68" s="484"/>
      <c r="H68" s="484"/>
      <c r="I68" s="484"/>
      <c r="J68" s="484"/>
      <c r="K68" s="484"/>
      <c r="L68" s="485"/>
      <c r="M68" s="63"/>
      <c r="N68" s="63"/>
      <c r="O68" s="63"/>
      <c r="P68" s="63"/>
      <c r="Q68" s="63"/>
      <c r="R68" s="63"/>
      <c r="S68" s="63"/>
      <c r="T68" s="63"/>
      <c r="U68" s="63"/>
      <c r="V68" s="63"/>
      <c r="W68" s="63"/>
      <c r="X68" s="63"/>
      <c r="Y68" s="63"/>
      <c r="Z68" s="63"/>
      <c r="AA68" s="63"/>
      <c r="AB68" s="6"/>
      <c r="AC68" s="6"/>
      <c r="AD68" s="6"/>
      <c r="AE68" s="6"/>
      <c r="AF68" s="6"/>
      <c r="AG68" s="6"/>
      <c r="AH68" s="6"/>
      <c r="AI68" s="6"/>
      <c r="AJ68" s="6"/>
      <c r="AK68" s="6"/>
      <c r="AL68" s="6"/>
      <c r="AM68" s="6"/>
      <c r="AN68" s="6"/>
      <c r="AO68" s="6"/>
      <c r="AP68" s="6"/>
      <c r="AQ68" s="6"/>
      <c r="AR68" s="6"/>
      <c r="AS68" s="6"/>
      <c r="AT68" s="6"/>
      <c r="AU68" s="6"/>
      <c r="AV68" s="6"/>
    </row>
    <row r="69" spans="1:48" x14ac:dyDescent="0.2">
      <c r="F69" s="489" t="s">
        <v>226</v>
      </c>
      <c r="G69" s="489"/>
      <c r="H69" s="489"/>
      <c r="I69" s="489"/>
      <c r="J69" s="489"/>
      <c r="K69" s="29" t="s">
        <v>218</v>
      </c>
      <c r="L69" s="15"/>
      <c r="M69" s="56" t="str">
        <f t="shared" ref="M69:AA69" si="26">IFERROR(IF(M$7&gt;0,IF(M57&gt;Knekkpunkt,skalatil*(1-(M7-MIN($M$7:$AA$7))/(MIN($M$7:$AA$7))),Knekkpunkt*(MIN($M$7:$AA$7)*(1+(skalatil-Knekkpunkt)/skalatil))/M7),"Tom"),"Tom")</f>
        <v>Tom</v>
      </c>
      <c r="N69" s="56" t="str">
        <f t="shared" si="26"/>
        <v>Tom</v>
      </c>
      <c r="O69" s="56" t="str">
        <f t="shared" si="26"/>
        <v>Tom</v>
      </c>
      <c r="P69" s="56" t="str">
        <f t="shared" si="26"/>
        <v>Tom</v>
      </c>
      <c r="Q69" s="56" t="str">
        <f t="shared" si="26"/>
        <v>Tom</v>
      </c>
      <c r="R69" s="56" t="str">
        <f t="shared" si="26"/>
        <v>Tom</v>
      </c>
      <c r="S69" s="56" t="str">
        <f t="shared" si="26"/>
        <v>Tom</v>
      </c>
      <c r="T69" s="56" t="str">
        <f t="shared" si="26"/>
        <v>Tom</v>
      </c>
      <c r="U69" s="56" t="str">
        <f t="shared" si="26"/>
        <v>Tom</v>
      </c>
      <c r="V69" s="56" t="str">
        <f t="shared" si="26"/>
        <v>Tom</v>
      </c>
      <c r="W69" s="56" t="str">
        <f t="shared" si="26"/>
        <v>Tom</v>
      </c>
      <c r="X69" s="56" t="str">
        <f t="shared" si="26"/>
        <v>Tom</v>
      </c>
      <c r="Y69" s="56" t="str">
        <f t="shared" si="26"/>
        <v>Tom</v>
      </c>
      <c r="Z69" s="56" t="str">
        <f t="shared" si="26"/>
        <v>Tom</v>
      </c>
      <c r="AA69" s="56" t="str">
        <f t="shared" si="26"/>
        <v>Tom</v>
      </c>
    </row>
    <row r="70" spans="1:48" s="10" customFormat="1" x14ac:dyDescent="0.2">
      <c r="F70" s="482"/>
      <c r="G70" s="482"/>
      <c r="H70" s="482"/>
      <c r="I70" s="482"/>
      <c r="J70" s="482"/>
      <c r="K70" s="29" t="s">
        <v>219</v>
      </c>
      <c r="L70" s="16"/>
      <c r="M70" s="57" t="str">
        <f t="shared" ref="M70:AA70" si="27">IFERROR(IF(M$7&gt;0,M69*$L$7,"Tom"),"Tom")</f>
        <v>Tom</v>
      </c>
      <c r="N70" s="57" t="str">
        <f t="shared" si="27"/>
        <v>Tom</v>
      </c>
      <c r="O70" s="57" t="str">
        <f t="shared" si="27"/>
        <v>Tom</v>
      </c>
      <c r="P70" s="57" t="str">
        <f t="shared" si="27"/>
        <v>Tom</v>
      </c>
      <c r="Q70" s="57" t="str">
        <f t="shared" si="27"/>
        <v>Tom</v>
      </c>
      <c r="R70" s="57" t="str">
        <f t="shared" si="27"/>
        <v>Tom</v>
      </c>
      <c r="S70" s="57" t="str">
        <f t="shared" si="27"/>
        <v>Tom</v>
      </c>
      <c r="T70" s="57" t="str">
        <f t="shared" si="27"/>
        <v>Tom</v>
      </c>
      <c r="U70" s="57" t="str">
        <f t="shared" si="27"/>
        <v>Tom</v>
      </c>
      <c r="V70" s="57" t="str">
        <f t="shared" si="27"/>
        <v>Tom</v>
      </c>
      <c r="W70" s="57" t="str">
        <f t="shared" si="27"/>
        <v>Tom</v>
      </c>
      <c r="X70" s="57" t="str">
        <f t="shared" si="27"/>
        <v>Tom</v>
      </c>
      <c r="Y70" s="57" t="str">
        <f t="shared" si="27"/>
        <v>Tom</v>
      </c>
      <c r="Z70" s="57" t="str">
        <f t="shared" si="27"/>
        <v>Tom</v>
      </c>
      <c r="AA70" s="57" t="str">
        <f t="shared" si="27"/>
        <v>Tom</v>
      </c>
      <c r="AB70" s="6"/>
      <c r="AC70" s="6"/>
      <c r="AD70" s="6"/>
      <c r="AE70" s="6"/>
      <c r="AF70" s="6"/>
      <c r="AG70" s="6"/>
      <c r="AH70" s="6"/>
      <c r="AI70" s="6"/>
      <c r="AJ70" s="6"/>
      <c r="AK70" s="6"/>
      <c r="AL70" s="6"/>
      <c r="AM70" s="6"/>
      <c r="AN70" s="6"/>
      <c r="AO70" s="6"/>
      <c r="AP70" s="6"/>
      <c r="AQ70" s="6"/>
      <c r="AR70" s="6"/>
      <c r="AS70" s="6"/>
      <c r="AT70" s="6"/>
      <c r="AU70" s="6"/>
      <c r="AV70" s="6"/>
    </row>
    <row r="71" spans="1:48" x14ac:dyDescent="0.2">
      <c r="F71" s="482"/>
      <c r="G71" s="482"/>
      <c r="H71" s="482"/>
      <c r="I71" s="482"/>
      <c r="J71" s="482"/>
      <c r="K71" s="29" t="s">
        <v>220</v>
      </c>
      <c r="L71" s="15"/>
      <c r="M71" s="60" t="str">
        <f t="shared" ref="M71:AA71" si="28">IFERROR(IF(M$7&gt;0,RANK(M69,$M$69:$AA$69,),"Tom"),"Tom")</f>
        <v>Tom</v>
      </c>
      <c r="N71" s="60" t="str">
        <f t="shared" si="28"/>
        <v>Tom</v>
      </c>
      <c r="O71" s="60" t="str">
        <f t="shared" si="28"/>
        <v>Tom</v>
      </c>
      <c r="P71" s="60" t="str">
        <f t="shared" si="28"/>
        <v>Tom</v>
      </c>
      <c r="Q71" s="60" t="str">
        <f t="shared" si="28"/>
        <v>Tom</v>
      </c>
      <c r="R71" s="60" t="str">
        <f t="shared" si="28"/>
        <v>Tom</v>
      </c>
      <c r="S71" s="60" t="str">
        <f t="shared" si="28"/>
        <v>Tom</v>
      </c>
      <c r="T71" s="60" t="str">
        <f t="shared" si="28"/>
        <v>Tom</v>
      </c>
      <c r="U71" s="60" t="str">
        <f t="shared" si="28"/>
        <v>Tom</v>
      </c>
      <c r="V71" s="60" t="str">
        <f t="shared" si="28"/>
        <v>Tom</v>
      </c>
      <c r="W71" s="60" t="str">
        <f t="shared" si="28"/>
        <v>Tom</v>
      </c>
      <c r="X71" s="60" t="str">
        <f t="shared" si="28"/>
        <v>Tom</v>
      </c>
      <c r="Y71" s="60" t="str">
        <f t="shared" si="28"/>
        <v>Tom</v>
      </c>
      <c r="Z71" s="60" t="str">
        <f t="shared" si="28"/>
        <v>Tom</v>
      </c>
      <c r="AA71" s="60" t="str">
        <f t="shared" si="28"/>
        <v>Tom</v>
      </c>
    </row>
    <row r="72" spans="1:48" x14ac:dyDescent="0.2">
      <c r="F72" s="482"/>
      <c r="G72" s="482"/>
      <c r="H72" s="482"/>
      <c r="I72" s="482"/>
      <c r="J72" s="482"/>
      <c r="K72" s="29" t="s">
        <v>221</v>
      </c>
      <c r="L72" s="15"/>
      <c r="M72" s="61" t="str">
        <f t="shared" ref="M72:AA72" si="29">IFERROR(IF(M$7&gt;0,M50+M70,"Tom"),"Tom")</f>
        <v>Tom</v>
      </c>
      <c r="N72" s="61" t="str">
        <f t="shared" si="29"/>
        <v>Tom</v>
      </c>
      <c r="O72" s="61" t="str">
        <f t="shared" si="29"/>
        <v>Tom</v>
      </c>
      <c r="P72" s="61" t="str">
        <f t="shared" si="29"/>
        <v>Tom</v>
      </c>
      <c r="Q72" s="61" t="str">
        <f t="shared" si="29"/>
        <v>Tom</v>
      </c>
      <c r="R72" s="61" t="str">
        <f t="shared" si="29"/>
        <v>Tom</v>
      </c>
      <c r="S72" s="61" t="str">
        <f t="shared" si="29"/>
        <v>Tom</v>
      </c>
      <c r="T72" s="61" t="str">
        <f t="shared" si="29"/>
        <v>Tom</v>
      </c>
      <c r="U72" s="61" t="str">
        <f t="shared" si="29"/>
        <v>Tom</v>
      </c>
      <c r="V72" s="61" t="str">
        <f t="shared" si="29"/>
        <v>Tom</v>
      </c>
      <c r="W72" s="61" t="str">
        <f t="shared" si="29"/>
        <v>Tom</v>
      </c>
      <c r="X72" s="61" t="str">
        <f t="shared" si="29"/>
        <v>Tom</v>
      </c>
      <c r="Y72" s="61" t="str">
        <f t="shared" si="29"/>
        <v>Tom</v>
      </c>
      <c r="Z72" s="61" t="str">
        <f t="shared" si="29"/>
        <v>Tom</v>
      </c>
      <c r="AA72" s="61" t="str">
        <f t="shared" si="29"/>
        <v>Tom</v>
      </c>
    </row>
    <row r="73" spans="1:48" x14ac:dyDescent="0.2">
      <c r="F73" s="490"/>
      <c r="G73" s="490"/>
      <c r="H73" s="490"/>
      <c r="I73" s="490"/>
      <c r="J73" s="490"/>
      <c r="K73" s="32" t="s">
        <v>222</v>
      </c>
      <c r="L73" s="33"/>
      <c r="M73" s="62" t="str">
        <f t="shared" ref="M73:AA73" si="30">IFERROR(IF(M$7&gt;0,RANK(M72,$M$72:$AA$72,),"Tom"),"Tom")</f>
        <v>Tom</v>
      </c>
      <c r="N73" s="62" t="str">
        <f t="shared" si="30"/>
        <v>Tom</v>
      </c>
      <c r="O73" s="62" t="str">
        <f t="shared" si="30"/>
        <v>Tom</v>
      </c>
      <c r="P73" s="62" t="str">
        <f t="shared" si="30"/>
        <v>Tom</v>
      </c>
      <c r="Q73" s="62" t="str">
        <f t="shared" si="30"/>
        <v>Tom</v>
      </c>
      <c r="R73" s="62" t="str">
        <f t="shared" si="30"/>
        <v>Tom</v>
      </c>
      <c r="S73" s="62" t="str">
        <f t="shared" si="30"/>
        <v>Tom</v>
      </c>
      <c r="T73" s="62" t="str">
        <f t="shared" si="30"/>
        <v>Tom</v>
      </c>
      <c r="U73" s="62" t="str">
        <f t="shared" si="30"/>
        <v>Tom</v>
      </c>
      <c r="V73" s="62" t="str">
        <f t="shared" si="30"/>
        <v>Tom</v>
      </c>
      <c r="W73" s="62" t="str">
        <f t="shared" si="30"/>
        <v>Tom</v>
      </c>
      <c r="X73" s="62" t="str">
        <f t="shared" si="30"/>
        <v>Tom</v>
      </c>
      <c r="Y73" s="62" t="str">
        <f t="shared" si="30"/>
        <v>Tom</v>
      </c>
      <c r="Z73" s="62" t="str">
        <f t="shared" si="30"/>
        <v>Tom</v>
      </c>
      <c r="AA73" s="62" t="str">
        <f t="shared" si="30"/>
        <v>Tom</v>
      </c>
    </row>
    <row r="74" spans="1:48" s="7" customFormat="1" ht="15" hidden="1" customHeight="1" x14ac:dyDescent="0.2">
      <c r="F74" s="483" t="s">
        <v>227</v>
      </c>
      <c r="G74" s="484"/>
      <c r="H74" s="484"/>
      <c r="I74" s="484"/>
      <c r="J74" s="484"/>
      <c r="K74" s="484"/>
      <c r="L74" s="485"/>
      <c r="M74" s="63"/>
      <c r="N74" s="63"/>
      <c r="O74" s="63"/>
      <c r="P74" s="63"/>
      <c r="Q74" s="63"/>
      <c r="R74" s="63"/>
      <c r="S74" s="63"/>
      <c r="T74" s="63"/>
      <c r="U74" s="63"/>
      <c r="V74" s="63"/>
      <c r="W74" s="63"/>
      <c r="X74" s="63"/>
      <c r="Y74" s="63"/>
      <c r="Z74" s="63"/>
      <c r="AA74" s="63"/>
      <c r="AB74" s="6"/>
      <c r="AC74" s="6"/>
      <c r="AD74" s="6"/>
      <c r="AE74" s="6"/>
      <c r="AF74" s="6"/>
      <c r="AG74" s="6"/>
      <c r="AH74" s="6"/>
      <c r="AI74" s="6"/>
      <c r="AJ74" s="6"/>
      <c r="AK74" s="6"/>
      <c r="AL74" s="6"/>
      <c r="AM74" s="6"/>
      <c r="AN74" s="6"/>
      <c r="AO74" s="6"/>
      <c r="AP74" s="6"/>
      <c r="AQ74" s="6"/>
      <c r="AR74" s="6"/>
      <c r="AS74" s="6"/>
      <c r="AT74" s="6"/>
      <c r="AU74" s="6"/>
      <c r="AV74" s="6"/>
    </row>
    <row r="75" spans="1:48" hidden="1" x14ac:dyDescent="0.2">
      <c r="F75" s="482" t="s">
        <v>228</v>
      </c>
      <c r="G75" s="482"/>
      <c r="H75" s="482"/>
      <c r="I75" s="482"/>
      <c r="J75" s="482"/>
      <c r="K75" s="29" t="s">
        <v>52</v>
      </c>
      <c r="L75" s="15"/>
      <c r="M75" s="59" t="str">
        <f t="shared" ref="M75:AA75" si="31">M7</f>
        <v>tom</v>
      </c>
      <c r="N75" s="59" t="str">
        <f t="shared" si="31"/>
        <v>tom</v>
      </c>
      <c r="O75" s="59" t="str">
        <f t="shared" si="31"/>
        <v>tom</v>
      </c>
      <c r="P75" s="59" t="str">
        <f t="shared" si="31"/>
        <v>tom</v>
      </c>
      <c r="Q75" s="59" t="str">
        <f t="shared" si="31"/>
        <v>tom</v>
      </c>
      <c r="R75" s="59" t="str">
        <f t="shared" si="31"/>
        <v>tom</v>
      </c>
      <c r="S75" s="59" t="str">
        <f t="shared" si="31"/>
        <v>tom</v>
      </c>
      <c r="T75" s="59" t="str">
        <f t="shared" si="31"/>
        <v>tom</v>
      </c>
      <c r="U75" s="59" t="str">
        <f t="shared" si="31"/>
        <v>tom</v>
      </c>
      <c r="V75" s="59" t="str">
        <f t="shared" si="31"/>
        <v>tom</v>
      </c>
      <c r="W75" s="59" t="str">
        <f t="shared" si="31"/>
        <v>tom</v>
      </c>
      <c r="X75" s="59" t="str">
        <f t="shared" si="31"/>
        <v>tom</v>
      </c>
      <c r="Y75" s="59" t="str">
        <f t="shared" si="31"/>
        <v>tom</v>
      </c>
      <c r="Z75" s="59" t="str">
        <f t="shared" si="31"/>
        <v>tom</v>
      </c>
      <c r="AA75" s="59" t="str">
        <f t="shared" si="31"/>
        <v>tom</v>
      </c>
    </row>
    <row r="76" spans="1:48" s="10" customFormat="1" hidden="1" x14ac:dyDescent="0.2">
      <c r="F76" s="482"/>
      <c r="G76" s="482"/>
      <c r="H76" s="482"/>
      <c r="I76" s="482"/>
      <c r="J76" s="482"/>
      <c r="K76" s="29" t="s">
        <v>229</v>
      </c>
      <c r="L76" s="16"/>
      <c r="M76" s="57" t="str">
        <f t="shared" ref="M76:AA76" si="32">IFERROR(M50/MAX($M$50:$AA$50)*skalatil,"Tom")</f>
        <v>Tom</v>
      </c>
      <c r="N76" s="57" t="str">
        <f t="shared" si="32"/>
        <v>Tom</v>
      </c>
      <c r="O76" s="57" t="str">
        <f t="shared" si="32"/>
        <v>Tom</v>
      </c>
      <c r="P76" s="57" t="str">
        <f t="shared" si="32"/>
        <v>Tom</v>
      </c>
      <c r="Q76" s="57" t="str">
        <f t="shared" si="32"/>
        <v>Tom</v>
      </c>
      <c r="R76" s="57" t="str">
        <f t="shared" si="32"/>
        <v>Tom</v>
      </c>
      <c r="S76" s="57" t="str">
        <f t="shared" si="32"/>
        <v>Tom</v>
      </c>
      <c r="T76" s="57" t="str">
        <f t="shared" si="32"/>
        <v>Tom</v>
      </c>
      <c r="U76" s="57" t="str">
        <f t="shared" si="32"/>
        <v>Tom</v>
      </c>
      <c r="V76" s="57" t="str">
        <f t="shared" si="32"/>
        <v>Tom</v>
      </c>
      <c r="W76" s="57" t="str">
        <f t="shared" si="32"/>
        <v>Tom</v>
      </c>
      <c r="X76" s="57" t="str">
        <f t="shared" si="32"/>
        <v>Tom</v>
      </c>
      <c r="Y76" s="57" t="str">
        <f t="shared" si="32"/>
        <v>Tom</v>
      </c>
      <c r="Z76" s="57" t="str">
        <f t="shared" si="32"/>
        <v>Tom</v>
      </c>
      <c r="AA76" s="57" t="str">
        <f t="shared" si="32"/>
        <v>Tom</v>
      </c>
      <c r="AB76" s="6"/>
      <c r="AC76" s="6"/>
      <c r="AD76" s="6"/>
      <c r="AE76" s="6"/>
      <c r="AF76" s="6"/>
      <c r="AG76" s="6"/>
      <c r="AH76" s="6"/>
      <c r="AI76" s="6"/>
      <c r="AJ76" s="6"/>
      <c r="AK76" s="6"/>
      <c r="AL76" s="6"/>
      <c r="AM76" s="6"/>
      <c r="AN76" s="6"/>
      <c r="AO76" s="6"/>
      <c r="AP76" s="6"/>
      <c r="AQ76" s="6"/>
      <c r="AR76" s="6"/>
      <c r="AS76" s="6"/>
      <c r="AT76" s="6"/>
      <c r="AU76" s="6"/>
      <c r="AV76" s="6"/>
    </row>
    <row r="77" spans="1:48" hidden="1" x14ac:dyDescent="0.2">
      <c r="F77" s="482"/>
      <c r="G77" s="482"/>
      <c r="H77" s="482"/>
      <c r="I77" s="482"/>
      <c r="J77" s="482"/>
      <c r="K77" s="29" t="s">
        <v>220</v>
      </c>
      <c r="L77" s="15"/>
      <c r="M77" s="60" t="str">
        <f t="shared" ref="M77:AA77" si="33">IFERROR(IF(M$7&gt;0,RANK(M75,$M$75:$AA$75,1),"Tom"),"Tom")</f>
        <v>Tom</v>
      </c>
      <c r="N77" s="60" t="str">
        <f t="shared" si="33"/>
        <v>Tom</v>
      </c>
      <c r="O77" s="60" t="str">
        <f t="shared" si="33"/>
        <v>Tom</v>
      </c>
      <c r="P77" s="60" t="str">
        <f t="shared" si="33"/>
        <v>Tom</v>
      </c>
      <c r="Q77" s="60" t="str">
        <f t="shared" si="33"/>
        <v>Tom</v>
      </c>
      <c r="R77" s="60" t="str">
        <f t="shared" si="33"/>
        <v>Tom</v>
      </c>
      <c r="S77" s="60" t="str">
        <f t="shared" si="33"/>
        <v>Tom</v>
      </c>
      <c r="T77" s="60" t="str">
        <f t="shared" si="33"/>
        <v>Tom</v>
      </c>
      <c r="U77" s="60" t="str">
        <f t="shared" si="33"/>
        <v>Tom</v>
      </c>
      <c r="V77" s="60" t="str">
        <f t="shared" si="33"/>
        <v>Tom</v>
      </c>
      <c r="W77" s="60" t="str">
        <f t="shared" si="33"/>
        <v>Tom</v>
      </c>
      <c r="X77" s="60" t="str">
        <f t="shared" si="33"/>
        <v>Tom</v>
      </c>
      <c r="Y77" s="60" t="str">
        <f t="shared" si="33"/>
        <v>Tom</v>
      </c>
      <c r="Z77" s="60" t="str">
        <f t="shared" si="33"/>
        <v>Tom</v>
      </c>
      <c r="AA77" s="60" t="str">
        <f t="shared" si="33"/>
        <v>Tom</v>
      </c>
    </row>
    <row r="78" spans="1:48" hidden="1" x14ac:dyDescent="0.2">
      <c r="F78" s="482"/>
      <c r="G78" s="482"/>
      <c r="H78" s="482"/>
      <c r="I78" s="482"/>
      <c r="J78" s="482"/>
      <c r="K78" s="29" t="s">
        <v>230</v>
      </c>
      <c r="L78" s="15"/>
      <c r="M78" s="61" t="str">
        <f t="shared" ref="M78:AA78" si="34">IFERROR((M76/M75)*10^LEN(INT(AVERAGE($M$75:$AA$75))),"Tom")</f>
        <v>Tom</v>
      </c>
      <c r="N78" s="61" t="str">
        <f t="shared" si="34"/>
        <v>Tom</v>
      </c>
      <c r="O78" s="61" t="str">
        <f t="shared" si="34"/>
        <v>Tom</v>
      </c>
      <c r="P78" s="61" t="str">
        <f t="shared" si="34"/>
        <v>Tom</v>
      </c>
      <c r="Q78" s="61" t="str">
        <f t="shared" si="34"/>
        <v>Tom</v>
      </c>
      <c r="R78" s="61" t="str">
        <f t="shared" si="34"/>
        <v>Tom</v>
      </c>
      <c r="S78" s="61" t="str">
        <f t="shared" si="34"/>
        <v>Tom</v>
      </c>
      <c r="T78" s="61" t="str">
        <f t="shared" si="34"/>
        <v>Tom</v>
      </c>
      <c r="U78" s="61" t="str">
        <f t="shared" si="34"/>
        <v>Tom</v>
      </c>
      <c r="V78" s="61" t="str">
        <f t="shared" si="34"/>
        <v>Tom</v>
      </c>
      <c r="W78" s="61" t="str">
        <f t="shared" si="34"/>
        <v>Tom</v>
      </c>
      <c r="X78" s="61" t="str">
        <f t="shared" si="34"/>
        <v>Tom</v>
      </c>
      <c r="Y78" s="61" t="str">
        <f t="shared" si="34"/>
        <v>Tom</v>
      </c>
      <c r="Z78" s="61" t="str">
        <f t="shared" si="34"/>
        <v>Tom</v>
      </c>
      <c r="AA78" s="61" t="str">
        <f t="shared" si="34"/>
        <v>Tom</v>
      </c>
    </row>
    <row r="79" spans="1:48" hidden="1" x14ac:dyDescent="0.2">
      <c r="F79" s="482"/>
      <c r="G79" s="482"/>
      <c r="H79" s="482"/>
      <c r="I79" s="482"/>
      <c r="J79" s="482"/>
      <c r="K79" s="32" t="s">
        <v>222</v>
      </c>
      <c r="L79" s="33"/>
      <c r="M79" s="62" t="str">
        <f t="shared" ref="M79:AA79" si="35">IFERROR(IF(M$7&gt;0,RANK(M78,$M$78:$AA$78,),"Tom"),"Tom")</f>
        <v>Tom</v>
      </c>
      <c r="N79" s="62" t="str">
        <f t="shared" si="35"/>
        <v>Tom</v>
      </c>
      <c r="O79" s="62" t="str">
        <f t="shared" si="35"/>
        <v>Tom</v>
      </c>
      <c r="P79" s="62" t="str">
        <f t="shared" si="35"/>
        <v>Tom</v>
      </c>
      <c r="Q79" s="62" t="str">
        <f t="shared" si="35"/>
        <v>Tom</v>
      </c>
      <c r="R79" s="62" t="str">
        <f t="shared" si="35"/>
        <v>Tom</v>
      </c>
      <c r="S79" s="62" t="str">
        <f t="shared" si="35"/>
        <v>Tom</v>
      </c>
      <c r="T79" s="62" t="str">
        <f t="shared" si="35"/>
        <v>Tom</v>
      </c>
      <c r="U79" s="62" t="str">
        <f t="shared" si="35"/>
        <v>Tom</v>
      </c>
      <c r="V79" s="62" t="str">
        <f t="shared" si="35"/>
        <v>Tom</v>
      </c>
      <c r="W79" s="62" t="str">
        <f t="shared" si="35"/>
        <v>Tom</v>
      </c>
      <c r="X79" s="62" t="str">
        <f t="shared" si="35"/>
        <v>Tom</v>
      </c>
      <c r="Y79" s="62" t="str">
        <f t="shared" si="35"/>
        <v>Tom</v>
      </c>
      <c r="Z79" s="62" t="str">
        <f t="shared" si="35"/>
        <v>Tom</v>
      </c>
      <c r="AA79" s="62" t="str">
        <f t="shared" si="35"/>
        <v>Tom</v>
      </c>
    </row>
    <row r="80" spans="1:48" x14ac:dyDescent="0.2">
      <c r="A80" s="48"/>
      <c r="B80" s="48"/>
      <c r="C80" s="48"/>
      <c r="D80" s="48"/>
      <c r="E80" s="48"/>
      <c r="F80" s="48"/>
      <c r="G80" s="48"/>
      <c r="H80" s="48"/>
      <c r="I80" s="48"/>
      <c r="J80" s="48"/>
      <c r="K80" s="48"/>
      <c r="L80" s="48"/>
      <c r="M80" s="48"/>
      <c r="N80" s="48"/>
      <c r="O80" s="49"/>
      <c r="P80" s="49"/>
      <c r="Q80" s="49"/>
      <c r="R80" s="49"/>
      <c r="S80" s="49"/>
      <c r="T80" s="49"/>
      <c r="U80" s="49"/>
      <c r="V80" s="49"/>
      <c r="W80" s="49"/>
      <c r="X80" s="49"/>
      <c r="Y80" s="49"/>
      <c r="Z80" s="49"/>
      <c r="AA80" s="49"/>
    </row>
    <row r="81" spans="2:48" x14ac:dyDescent="0.2">
      <c r="B81" s="481" t="s">
        <v>231</v>
      </c>
      <c r="C81" s="481"/>
      <c r="D81" s="481"/>
      <c r="E81" s="481"/>
      <c r="F81" s="481"/>
      <c r="G81" s="481"/>
      <c r="H81" s="481"/>
      <c r="I81" s="481"/>
      <c r="J81" s="481"/>
      <c r="K81" s="481"/>
      <c r="L81" s="481"/>
      <c r="M81" s="13"/>
      <c r="N81" s="13"/>
      <c r="O81" s="13"/>
      <c r="P81" s="13"/>
      <c r="Q81" s="13"/>
      <c r="R81" s="13"/>
      <c r="S81" s="13"/>
      <c r="T81" s="13"/>
      <c r="U81" s="13"/>
      <c r="V81" s="13"/>
      <c r="W81" s="13"/>
      <c r="X81" s="13"/>
      <c r="Y81" s="13"/>
      <c r="Z81" s="13"/>
      <c r="AA81" s="13"/>
    </row>
    <row r="82" spans="2:48" s="12" customFormat="1" x14ac:dyDescent="0.2">
      <c r="F82" s="11"/>
      <c r="G82" s="11"/>
      <c r="H82" s="11"/>
      <c r="I82" s="11"/>
      <c r="J82" s="11"/>
      <c r="K82" s="11"/>
      <c r="L82" s="11"/>
      <c r="AB82" s="6"/>
      <c r="AC82" s="6"/>
      <c r="AD82" s="6"/>
      <c r="AE82" s="6"/>
      <c r="AF82" s="6"/>
      <c r="AG82" s="6"/>
      <c r="AH82" s="6"/>
      <c r="AI82" s="6"/>
      <c r="AJ82" s="6"/>
      <c r="AK82" s="6"/>
      <c r="AL82" s="6"/>
      <c r="AM82" s="6"/>
      <c r="AN82" s="6"/>
      <c r="AO82" s="6"/>
      <c r="AP82" s="6"/>
      <c r="AQ82" s="6"/>
      <c r="AR82" s="6"/>
      <c r="AS82" s="6"/>
      <c r="AT82" s="6"/>
      <c r="AU82" s="6"/>
      <c r="AV82" s="6"/>
    </row>
    <row r="83" spans="2:48" x14ac:dyDescent="0.2">
      <c r="F83" s="202" t="s">
        <v>232</v>
      </c>
      <c r="G83" s="202"/>
      <c r="H83" s="202"/>
      <c r="I83" s="202"/>
      <c r="J83" s="202"/>
      <c r="K83" s="202"/>
      <c r="L83" s="202"/>
      <c r="M83" s="202"/>
      <c r="N83" s="202"/>
      <c r="O83" s="202"/>
      <c r="P83" s="202"/>
      <c r="Q83" s="202"/>
      <c r="R83" s="202"/>
      <c r="S83" s="202"/>
      <c r="T83" s="202"/>
      <c r="U83" s="202"/>
      <c r="V83" s="202"/>
      <c r="W83" s="202"/>
      <c r="X83" s="202"/>
      <c r="Y83" s="202"/>
      <c r="Z83" s="202"/>
      <c r="AA83" s="202"/>
    </row>
    <row r="84" spans="2:48" x14ac:dyDescent="0.2">
      <c r="F84" s="495" t="str">
        <f>IF(metode=1,F56,IF(metode=2,F62,IF(metode&gt;2,F68)))</f>
        <v>Lineær metode</v>
      </c>
      <c r="G84" s="495"/>
      <c r="H84" s="495"/>
      <c r="I84" s="495"/>
      <c r="J84" s="495"/>
      <c r="K84" s="495"/>
      <c r="L84" s="495"/>
      <c r="M84" s="94" t="e">
        <f>'Alle beregninger'!#REF!</f>
        <v>#REF!</v>
      </c>
      <c r="N84" s="94" t="e">
        <f>'Alle beregninger'!#REF!</f>
        <v>#REF!</v>
      </c>
      <c r="O84" s="94" t="e">
        <f>'Alle beregninger'!#REF!</f>
        <v>#REF!</v>
      </c>
      <c r="P84" s="94" t="e">
        <f>'Alle beregninger'!#REF!</f>
        <v>#REF!</v>
      </c>
      <c r="Q84" s="94" t="e">
        <f>'Alle beregninger'!#REF!</f>
        <v>#REF!</v>
      </c>
      <c r="R84" s="94" t="e">
        <f>'Alle beregninger'!#REF!</f>
        <v>#REF!</v>
      </c>
      <c r="S84" s="94" t="e">
        <f>'Alle beregninger'!#REF!</f>
        <v>#REF!</v>
      </c>
      <c r="T84" s="94" t="e">
        <f>'Alle beregninger'!#REF!</f>
        <v>#REF!</v>
      </c>
      <c r="U84" s="94" t="e">
        <f>'Alle beregninger'!#REF!</f>
        <v>#REF!</v>
      </c>
      <c r="V84" s="94" t="e">
        <f>'Alle beregninger'!#REF!</f>
        <v>#REF!</v>
      </c>
      <c r="W84" s="94" t="e">
        <f>'Alle beregninger'!#REF!</f>
        <v>#REF!</v>
      </c>
      <c r="X84" s="94" t="e">
        <f>'Alle beregninger'!#REF!</f>
        <v>#REF!</v>
      </c>
      <c r="Y84" s="94" t="e">
        <f>'Alle beregninger'!#REF!</f>
        <v>#REF!</v>
      </c>
      <c r="Z84" s="94" t="e">
        <f>'Alle beregninger'!#REF!</f>
        <v>#REF!</v>
      </c>
      <c r="AA84" s="94" t="e">
        <f>'Alle beregninger'!#REF!</f>
        <v>#REF!</v>
      </c>
    </row>
    <row r="85" spans="2:48" x14ac:dyDescent="0.2">
      <c r="F85" s="95" t="s">
        <v>52</v>
      </c>
      <c r="G85" s="96"/>
      <c r="H85" s="96"/>
      <c r="I85" s="96"/>
      <c r="J85" s="96"/>
      <c r="K85" s="96"/>
      <c r="L85" s="97"/>
      <c r="M85" s="98" t="str">
        <f>IF('Alle beregninger'!M$7&gt;0,'Alle beregninger'!M7,"Tom")</f>
        <v>tom</v>
      </c>
      <c r="N85" s="98" t="str">
        <f>IF('Alle beregninger'!N$7&gt;0,'Alle beregninger'!N7,"Tom")</f>
        <v>tom</v>
      </c>
      <c r="O85" s="98" t="str">
        <f>IF('Alle beregninger'!O$7&gt;0,'Alle beregninger'!O7,"Tom")</f>
        <v>tom</v>
      </c>
      <c r="P85" s="98" t="str">
        <f>IF('Alle beregninger'!P$7&gt;0,'Alle beregninger'!P7,"Tom")</f>
        <v>tom</v>
      </c>
      <c r="Q85" s="98" t="str">
        <f>IF('Alle beregninger'!Q$7&gt;0,'Alle beregninger'!Q7,"Tom")</f>
        <v>tom</v>
      </c>
      <c r="R85" s="98" t="str">
        <f>IF('Alle beregninger'!R$7&gt;0,'Alle beregninger'!R7,"Tom")</f>
        <v>tom</v>
      </c>
      <c r="S85" s="98" t="str">
        <f>IF('Alle beregninger'!S$7&gt;0,'Alle beregninger'!S7,"Tom")</f>
        <v>tom</v>
      </c>
      <c r="T85" s="98" t="str">
        <f>IF('Alle beregninger'!T$7&gt;0,'Alle beregninger'!T7,"Tom")</f>
        <v>tom</v>
      </c>
      <c r="U85" s="98" t="str">
        <f>IF('Alle beregninger'!U$7&gt;0,'Alle beregninger'!U7,"Tom")</f>
        <v>tom</v>
      </c>
      <c r="V85" s="98" t="str">
        <f>IF('Alle beregninger'!V$7&gt;0,'Alle beregninger'!V7,"Tom")</f>
        <v>tom</v>
      </c>
      <c r="W85" s="98" t="str">
        <f>IF('Alle beregninger'!W$7&gt;0,'Alle beregninger'!W7,"Tom")</f>
        <v>tom</v>
      </c>
      <c r="X85" s="98" t="str">
        <f>IF('Alle beregninger'!X$7&gt;0,'Alle beregninger'!X7,"Tom")</f>
        <v>tom</v>
      </c>
      <c r="Y85" s="98" t="str">
        <f>IF('Alle beregninger'!Y$7&gt;0,'Alle beregninger'!Y7,"Tom")</f>
        <v>tom</v>
      </c>
      <c r="Z85" s="98" t="str">
        <f>IF('Alle beregninger'!Z$7&gt;0,'Alle beregninger'!Z7,"Tom")</f>
        <v>tom</v>
      </c>
      <c r="AA85" s="98" t="str">
        <f>IF('Alle beregninger'!AA$7&gt;0,'Alle beregninger'!AA7,"Tom")</f>
        <v>tom</v>
      </c>
    </row>
    <row r="86" spans="2:48" ht="15" customHeight="1" x14ac:dyDescent="0.2">
      <c r="F86" s="99"/>
      <c r="G86" s="100"/>
      <c r="H86" s="100"/>
      <c r="I86" s="100"/>
      <c r="J86" s="100"/>
      <c r="K86" s="100"/>
      <c r="L86" s="101" t="s">
        <v>218</v>
      </c>
      <c r="M86" s="102" t="str">
        <f>IF('Alle beregninger'!M$7&gt;0,IF(metode=1,'Alle beregninger'!M57,IF(metode=2,'Alle beregninger'!M63,IF(metode&gt;2,'Alle beregninger'!M69))),"Tom")</f>
        <v>Tom</v>
      </c>
      <c r="N86" s="102" t="str">
        <f>IF('Alle beregninger'!N$7&gt;0,IF(metode=1,'Alle beregninger'!N57,IF(metode=2,'Alle beregninger'!N63,IF(metode&gt;2,'Alle beregninger'!N69))),"Tom")</f>
        <v>Tom</v>
      </c>
      <c r="O86" s="102" t="str">
        <f>IF('Alle beregninger'!O$7&gt;0,IF(metode=1,'Alle beregninger'!O57,IF(metode=2,'Alle beregninger'!O63,IF(metode&gt;2,'Alle beregninger'!O69))),"Tom")</f>
        <v>Tom</v>
      </c>
      <c r="P86" s="102" t="str">
        <f>IF('Alle beregninger'!P$7&gt;0,IF(metode=1,'Alle beregninger'!P57,IF(metode=2,'Alle beregninger'!P63,IF(metode&gt;2,'Alle beregninger'!P69))),"Tom")</f>
        <v>Tom</v>
      </c>
      <c r="Q86" s="102" t="str">
        <f>IF('Alle beregninger'!Q$7&gt;0,IF(metode=1,'Alle beregninger'!Q57,IF(metode=2,'Alle beregninger'!Q63,IF(metode&gt;2,'Alle beregninger'!Q69))),"Tom")</f>
        <v>Tom</v>
      </c>
      <c r="R86" s="102" t="str">
        <f>IF('Alle beregninger'!R$7&gt;0,IF(metode=1,'Alle beregninger'!R57,IF(metode=2,'Alle beregninger'!R63,IF(metode&gt;2,'Alle beregninger'!R69))),"Tom")</f>
        <v>Tom</v>
      </c>
      <c r="S86" s="102" t="str">
        <f>IF('Alle beregninger'!S$7&gt;0,IF(metode=1,'Alle beregninger'!S57,IF(metode=2,'Alle beregninger'!S63,IF(metode&gt;2,'Alle beregninger'!S69))),"Tom")</f>
        <v>Tom</v>
      </c>
      <c r="T86" s="102" t="str">
        <f>IF('Alle beregninger'!T$7&gt;0,IF(metode=1,'Alle beregninger'!T57,IF(metode=2,'Alle beregninger'!T63,IF(metode&gt;2,'Alle beregninger'!T69))),"Tom")</f>
        <v>Tom</v>
      </c>
      <c r="U86" s="102" t="str">
        <f>IF('Alle beregninger'!U$7&gt;0,IF(metode=1,'Alle beregninger'!U57,IF(metode=2,'Alle beregninger'!U63,IF(metode&gt;2,'Alle beregninger'!U69))),"Tom")</f>
        <v>Tom</v>
      </c>
      <c r="V86" s="102" t="str">
        <f>IF('Alle beregninger'!V$7&gt;0,IF(metode=1,'Alle beregninger'!V57,IF(metode=2,'Alle beregninger'!V63,IF(metode&gt;2,'Alle beregninger'!V69))),"Tom")</f>
        <v>Tom</v>
      </c>
      <c r="W86" s="102" t="str">
        <f>IF('Alle beregninger'!W$7&gt;0,IF(metode=1,'Alle beregninger'!W57,IF(metode=2,'Alle beregninger'!W63,IF(metode&gt;2,'Alle beregninger'!W69))),"Tom")</f>
        <v>Tom</v>
      </c>
      <c r="X86" s="102" t="str">
        <f>IF('Alle beregninger'!X$7&gt;0,IF(metode=1,'Alle beregninger'!X57,IF(metode=2,'Alle beregninger'!X63,IF(metode&gt;2,'Alle beregninger'!X69))),"Tom")</f>
        <v>Tom</v>
      </c>
      <c r="Y86" s="102" t="str">
        <f>IF('Alle beregninger'!Y$7&gt;0,IF(metode=1,'Alle beregninger'!Y57,IF(metode=2,'Alle beregninger'!Y63,IF(metode&gt;2,'Alle beregninger'!Y69))),"Tom")</f>
        <v>Tom</v>
      </c>
      <c r="Z86" s="102" t="str">
        <f>IF('Alle beregninger'!Z$7&gt;0,IF(metode=1,'Alle beregninger'!Z57,IF(metode=2,'Alle beregninger'!Z63,IF(metode&gt;2,'Alle beregninger'!Z69))),"Tom")</f>
        <v>Tom</v>
      </c>
      <c r="AA86" s="102" t="str">
        <f>IF('Alle beregninger'!AA$7&gt;0,IF(metode=1,'Alle beregninger'!AA57,IF(metode=2,'Alle beregninger'!AA63,IF(metode&gt;2,'Alle beregninger'!AA69))),"Tom")</f>
        <v>Tom</v>
      </c>
    </row>
    <row r="87" spans="2:48" ht="15" customHeight="1" x14ac:dyDescent="0.2">
      <c r="F87" s="103"/>
      <c r="G87" s="104"/>
      <c r="H87" s="104"/>
      <c r="I87" s="104"/>
      <c r="J87" s="104"/>
      <c r="K87" s="104"/>
      <c r="L87" s="105" t="s">
        <v>219</v>
      </c>
      <c r="M87" s="102" t="str">
        <f>IFERROR(IF('Alle beregninger'!M$7&gt;0,M86*'2. Lage evalueringsmatrise'!$M$8,"Tom"),"Tom")</f>
        <v>Tom</v>
      </c>
      <c r="N87" s="102" t="str">
        <f>IFERROR(IF('Alle beregninger'!N$7&gt;0,N86*'2. Lage evalueringsmatrise'!$M$8,"Tom"),"Tom")</f>
        <v>Tom</v>
      </c>
      <c r="O87" s="102" t="str">
        <f>IFERROR(IF('Alle beregninger'!O$7&gt;0,O86*'2. Lage evalueringsmatrise'!$M$8,"Tom"),"Tom")</f>
        <v>Tom</v>
      </c>
      <c r="P87" s="102" t="str">
        <f>IFERROR(IF('Alle beregninger'!P$7&gt;0,P86*'2. Lage evalueringsmatrise'!$M$8,"Tom"),"Tom")</f>
        <v>Tom</v>
      </c>
      <c r="Q87" s="102" t="str">
        <f>IFERROR(IF('Alle beregninger'!Q$7&gt;0,Q86*'2. Lage evalueringsmatrise'!$M$8,"Tom"),"Tom")</f>
        <v>Tom</v>
      </c>
      <c r="R87" s="102" t="str">
        <f>IFERROR(IF('Alle beregninger'!R$7&gt;0,R86*'2. Lage evalueringsmatrise'!$M$8,"Tom"),"Tom")</f>
        <v>Tom</v>
      </c>
      <c r="S87" s="102" t="str">
        <f>IFERROR(IF('Alle beregninger'!S$7&gt;0,S86*'2. Lage evalueringsmatrise'!$M$8,"Tom"),"Tom")</f>
        <v>Tom</v>
      </c>
      <c r="T87" s="102" t="str">
        <f>IFERROR(IF('Alle beregninger'!T$7&gt;0,T86*'2. Lage evalueringsmatrise'!$M$8,"Tom"),"Tom")</f>
        <v>Tom</v>
      </c>
      <c r="U87" s="102" t="str">
        <f>IFERROR(IF('Alle beregninger'!U$7&gt;0,U86*'2. Lage evalueringsmatrise'!$M$8,"Tom"),"Tom")</f>
        <v>Tom</v>
      </c>
      <c r="V87" s="102" t="str">
        <f>IFERROR(IF('Alle beregninger'!V$7&gt;0,V86*'2. Lage evalueringsmatrise'!$M$8,"Tom"),"Tom")</f>
        <v>Tom</v>
      </c>
      <c r="W87" s="102" t="str">
        <f>IFERROR(IF('Alle beregninger'!W$7&gt;0,W86*'2. Lage evalueringsmatrise'!$M$8,"Tom"),"Tom")</f>
        <v>Tom</v>
      </c>
      <c r="X87" s="102" t="str">
        <f>IFERROR(IF('Alle beregninger'!X$7&gt;0,X86*'2. Lage evalueringsmatrise'!$M$8,"Tom"),"Tom")</f>
        <v>Tom</v>
      </c>
      <c r="Y87" s="102" t="str">
        <f>IFERROR(IF('Alle beregninger'!Y$7&gt;0,Y86*'2. Lage evalueringsmatrise'!$M$8,"Tom"),"Tom")</f>
        <v>Tom</v>
      </c>
      <c r="Z87" s="102" t="str">
        <f>IFERROR(IF('Alle beregninger'!Z$7&gt;0,Z86*'2. Lage evalueringsmatrise'!$M$8,"Tom"),"Tom")</f>
        <v>Tom</v>
      </c>
      <c r="AA87" s="102" t="str">
        <f>IFERROR(IF('Alle beregninger'!AA$7&gt;0,AA86*'2. Lage evalueringsmatrise'!$M$8,"Tom"),"Tom")</f>
        <v>Tom</v>
      </c>
    </row>
    <row r="88" spans="2:48" ht="15.75" customHeight="1" x14ac:dyDescent="0.2">
      <c r="F88" s="106"/>
      <c r="G88" s="107"/>
      <c r="H88" s="107"/>
      <c r="I88" s="107"/>
      <c r="J88" s="107"/>
      <c r="K88" s="107"/>
      <c r="L88" s="108" t="s">
        <v>233</v>
      </c>
      <c r="M88" s="64" t="str">
        <f>IFERROR(IF('Alle beregninger'!M$7&gt;0,RANK(M86,$M$86:$AA$86,),"Tom"),"Tom")</f>
        <v>Tom</v>
      </c>
      <c r="N88" s="64" t="str">
        <f>IFERROR(IF('Alle beregninger'!N$7&gt;0,RANK(N86,$M$86:$AA$86,),"Tom"),"Tom")</f>
        <v>Tom</v>
      </c>
      <c r="O88" s="64" t="str">
        <f>IFERROR(IF('Alle beregninger'!O$7&gt;0,RANK(O86,$M$86:$AA$86,),"Tom"),"Tom")</f>
        <v>Tom</v>
      </c>
      <c r="P88" s="64" t="str">
        <f>IFERROR(IF('Alle beregninger'!P$7&gt;0,RANK(P86,$M$86:$AA$86,),"Tom"),"Tom")</f>
        <v>Tom</v>
      </c>
      <c r="Q88" s="64" t="str">
        <f>IFERROR(IF('Alle beregninger'!Q$7&gt;0,RANK(Q86,$M$86:$AA$86,),"Tom"),"Tom")</f>
        <v>Tom</v>
      </c>
      <c r="R88" s="64" t="str">
        <f>IFERROR(IF('Alle beregninger'!R$7&gt;0,RANK(R86,$M$86:$AA$86,),"Tom"),"Tom")</f>
        <v>Tom</v>
      </c>
      <c r="S88" s="64" t="str">
        <f>IFERROR(IF('Alle beregninger'!S$7&gt;0,RANK(S86,$M$86:$AA$86,),"Tom"),"Tom")</f>
        <v>Tom</v>
      </c>
      <c r="T88" s="64" t="str">
        <f>IFERROR(IF('Alle beregninger'!T$7&gt;0,RANK(T86,$M$86:$AA$86,),"Tom"),"Tom")</f>
        <v>Tom</v>
      </c>
      <c r="U88" s="64" t="str">
        <f>IFERROR(IF('Alle beregninger'!U$7&gt;0,RANK(U86,$M$86:$AA$86,),"Tom"),"Tom")</f>
        <v>Tom</v>
      </c>
      <c r="V88" s="64" t="str">
        <f>IFERROR(IF('Alle beregninger'!V$7&gt;0,RANK(V86,$M$86:$AA$86,),"Tom"),"Tom")</f>
        <v>Tom</v>
      </c>
      <c r="W88" s="64" t="str">
        <f>IFERROR(IF('Alle beregninger'!W$7&gt;0,RANK(W86,$M$86:$AA$86,),"Tom"),"Tom")</f>
        <v>Tom</v>
      </c>
      <c r="X88" s="64" t="str">
        <f>IFERROR(IF('Alle beregninger'!X$7&gt;0,RANK(X86,$M$86:$AA$86,),"Tom"),"Tom")</f>
        <v>Tom</v>
      </c>
      <c r="Y88" s="64" t="str">
        <f>IFERROR(IF('Alle beregninger'!Y$7&gt;0,RANK(Y86,$M$86:$AA$86,),"Tom"),"Tom")</f>
        <v>Tom</v>
      </c>
      <c r="Z88" s="64" t="str">
        <f>IFERROR(IF('Alle beregninger'!Z$7&gt;0,RANK(Z86,$M$86:$AA$86,),"Tom"),"Tom")</f>
        <v>Tom</v>
      </c>
      <c r="AA88" s="64" t="str">
        <f>IFERROR(IF('Alle beregninger'!AA$7&gt;0,RANK(AA86,$M$86:$AA$86,),"Tom"),"Tom")</f>
        <v>Tom</v>
      </c>
    </row>
    <row r="89" spans="2:48" x14ac:dyDescent="0.2">
      <c r="F89" s="95" t="s">
        <v>234</v>
      </c>
      <c r="G89" s="109"/>
      <c r="H89" s="109"/>
      <c r="I89" s="109"/>
      <c r="J89" s="493" t="s">
        <v>235</v>
      </c>
      <c r="K89" s="493"/>
      <c r="L89" s="494"/>
      <c r="M89" s="110" t="str">
        <f>IFERROR(IF('Alle beregninger'!M$7&gt;0,M50+M87,"Tom"),"Tom")</f>
        <v>Tom</v>
      </c>
      <c r="N89" s="110" t="str">
        <f>IFERROR(IF('Alle beregninger'!N$7&gt;0,N50+N87,"Tom"),"Tom")</f>
        <v>Tom</v>
      </c>
      <c r="O89" s="110" t="str">
        <f>IFERROR(IF('Alle beregninger'!O$7&gt;0,O50+O87,"Tom"),"Tom")</f>
        <v>Tom</v>
      </c>
      <c r="P89" s="110" t="str">
        <f>IFERROR(IF('Alle beregninger'!P$7&gt;0,P50+P87,"Tom"),"Tom")</f>
        <v>Tom</v>
      </c>
      <c r="Q89" s="110" t="str">
        <f>IFERROR(IF('Alle beregninger'!Q$7&gt;0,Q50+Q87,"Tom"),"Tom")</f>
        <v>Tom</v>
      </c>
      <c r="R89" s="110" t="str">
        <f>IFERROR(IF('Alle beregninger'!R$7&gt;0,R50+R87,"Tom"),"Tom")</f>
        <v>Tom</v>
      </c>
      <c r="S89" s="110" t="str">
        <f>IFERROR(IF('Alle beregninger'!S$7&gt;0,S50+S87,"Tom"),"Tom")</f>
        <v>Tom</v>
      </c>
      <c r="T89" s="110" t="str">
        <f>IFERROR(IF('Alle beregninger'!T$7&gt;0,T50+T87,"Tom"),"Tom")</f>
        <v>Tom</v>
      </c>
      <c r="U89" s="110" t="str">
        <f>IFERROR(IF('Alle beregninger'!U$7&gt;0,U50+U87,"Tom"),"Tom")</f>
        <v>Tom</v>
      </c>
      <c r="V89" s="110" t="str">
        <f>IFERROR(IF('Alle beregninger'!V$7&gt;0,V50+V87,"Tom"),"Tom")</f>
        <v>Tom</v>
      </c>
      <c r="W89" s="110" t="str">
        <f>IFERROR(IF('Alle beregninger'!W$7&gt;0,W50+W87,"Tom"),"Tom")</f>
        <v>Tom</v>
      </c>
      <c r="X89" s="110" t="str">
        <f>IFERROR(IF('Alle beregninger'!X$7&gt;0,X50+X87,"Tom"),"Tom")</f>
        <v>Tom</v>
      </c>
      <c r="Y89" s="110" t="str">
        <f>IFERROR(IF('Alle beregninger'!Y$7&gt;0,Y50+Y87,"Tom"),"Tom")</f>
        <v>Tom</v>
      </c>
      <c r="Z89" s="110" t="str">
        <f>IFERROR(IF('Alle beregninger'!Z$7&gt;0,Z50+Z87,"Tom"),"Tom")</f>
        <v>Tom</v>
      </c>
      <c r="AA89" s="110" t="str">
        <f>IFERROR(IF('Alle beregninger'!AA$7&gt;0,AA50+AA87,"Tom"),"Tom")</f>
        <v>Tom</v>
      </c>
    </row>
    <row r="90" spans="2:48" x14ac:dyDescent="0.2">
      <c r="F90" s="111"/>
      <c r="G90" s="112"/>
      <c r="H90" s="112"/>
      <c r="I90" s="112"/>
      <c r="J90" s="491" t="s">
        <v>236</v>
      </c>
      <c r="K90" s="491"/>
      <c r="L90" s="492"/>
      <c r="M90" s="113" t="str">
        <f>IFERROR(IF('Alle beregninger'!M$7&gt;0,RANK(M89,$M$89:$AA$89),"Tom"),"Tom")</f>
        <v>Tom</v>
      </c>
      <c r="N90" s="113" t="str">
        <f>IFERROR(IF('Alle beregninger'!N$7&gt;0,RANK(N89,$M$89:$AA$89),"Tom"),"Tom")</f>
        <v>Tom</v>
      </c>
      <c r="O90" s="113" t="str">
        <f>IFERROR(IF('Alle beregninger'!O$7&gt;0,RANK(O89,$M$89:$AA$89,),"Tom"),"Tom")</f>
        <v>Tom</v>
      </c>
      <c r="P90" s="113" t="str">
        <f>IFERROR(IF('Alle beregninger'!P$7&gt;0,RANK(P89,$M$89:$AA$89,),"Tom"),"Tom")</f>
        <v>Tom</v>
      </c>
      <c r="Q90" s="113" t="str">
        <f>IFERROR(IF('Alle beregninger'!Q$7&gt;0,RANK(Q89,$M$89:$AA$89,),"Tom"),"Tom")</f>
        <v>Tom</v>
      </c>
      <c r="R90" s="113" t="str">
        <f>IFERROR(IF('Alle beregninger'!R$7&gt;0,RANK(R89,$M$89:$AA$89,),"Tom"),"Tom")</f>
        <v>Tom</v>
      </c>
      <c r="S90" s="113" t="str">
        <f>IFERROR(IF('Alle beregninger'!S$7&gt;0,RANK(S89,$M$89:$AA$89,),"Tom"),"Tom")</f>
        <v>Tom</v>
      </c>
      <c r="T90" s="113" t="str">
        <f>IFERROR(IF('Alle beregninger'!T$7&gt;0,RANK(T89,$M$89:$AA$89,),"Tom"),"Tom")</f>
        <v>Tom</v>
      </c>
      <c r="U90" s="113" t="str">
        <f>IFERROR(IF('Alle beregninger'!U$7&gt;0,RANK(U89,$M$89:$AA$89,),"Tom"),"Tom")</f>
        <v>Tom</v>
      </c>
      <c r="V90" s="113" t="str">
        <f>IFERROR(IF('Alle beregninger'!V$7&gt;0,RANK(V89,$M$89:$AA$89,),"Tom"),"Tom")</f>
        <v>Tom</v>
      </c>
      <c r="W90" s="113" t="str">
        <f>IFERROR(IF('Alle beregninger'!W$7&gt;0,RANK(W89,$M$89:$AA$89,),"Tom"),"Tom")</f>
        <v>Tom</v>
      </c>
      <c r="X90" s="113" t="str">
        <f>IFERROR(IF('Alle beregninger'!X$7&gt;0,RANK(X89,$M$89:$AA$89,),"Tom"),"Tom")</f>
        <v>Tom</v>
      </c>
      <c r="Y90" s="113" t="str">
        <f>IFERROR(IF('Alle beregninger'!Y$7&gt;0,RANK(Y89,$M$89:$AA$89,),"Tom"),"Tom")</f>
        <v>Tom</v>
      </c>
      <c r="Z90" s="113" t="str">
        <f>IFERROR(IF('Alle beregninger'!Z$7&gt;0,RANK(Z89,$M$89:$AA$89,),"Tom"),"Tom")</f>
        <v>Tom</v>
      </c>
      <c r="AA90" s="113" t="str">
        <f>IFERROR(IF('Alle beregninger'!AA$7&gt;0,RANK(AA89,$M$89:$AA$89,),"Tom"),"Tom")</f>
        <v>Tom</v>
      </c>
    </row>
    <row r="93" spans="2:48" x14ac:dyDescent="0.2">
      <c r="B93" s="481" t="s">
        <v>237</v>
      </c>
      <c r="C93" s="481"/>
      <c r="D93" s="481"/>
      <c r="E93" s="481"/>
      <c r="F93" s="481"/>
      <c r="G93" s="481"/>
      <c r="H93" s="481"/>
      <c r="I93" s="481"/>
      <c r="J93" s="481"/>
      <c r="K93" s="481"/>
      <c r="L93" s="481"/>
      <c r="M93" s="13"/>
      <c r="N93" s="13"/>
      <c r="O93" s="13"/>
      <c r="P93" s="13"/>
      <c r="Q93" s="13"/>
      <c r="R93" s="13"/>
      <c r="S93" s="13"/>
      <c r="T93" s="13"/>
      <c r="U93" s="13"/>
      <c r="V93" s="13"/>
      <c r="W93" s="13"/>
      <c r="X93" s="13"/>
      <c r="Y93" s="13"/>
      <c r="Z93" s="13"/>
      <c r="AA93" s="13"/>
    </row>
    <row r="95" spans="2:48" ht="12.75" customHeight="1" x14ac:dyDescent="0.2">
      <c r="F95" s="473" t="s">
        <v>238</v>
      </c>
      <c r="G95" s="473"/>
      <c r="H95" s="473"/>
      <c r="I95" s="473"/>
      <c r="J95" s="473"/>
      <c r="K95" s="474"/>
      <c r="L95" s="114" t="s">
        <v>239</v>
      </c>
      <c r="M95" s="115" t="str">
        <f>M102</f>
        <v>Tom</v>
      </c>
      <c r="N95" s="115" t="str">
        <f t="shared" ref="N95:AA95" si="36">N102</f>
        <v>Tom</v>
      </c>
      <c r="O95" s="115" t="str">
        <f t="shared" si="36"/>
        <v>Tom</v>
      </c>
      <c r="P95" s="115" t="str">
        <f t="shared" si="36"/>
        <v>Tom</v>
      </c>
      <c r="Q95" s="115" t="str">
        <f t="shared" si="36"/>
        <v>Tom</v>
      </c>
      <c r="R95" s="115" t="str">
        <f t="shared" si="36"/>
        <v>Tom</v>
      </c>
      <c r="S95" s="115" t="str">
        <f t="shared" si="36"/>
        <v>Tom</v>
      </c>
      <c r="T95" s="115" t="str">
        <f t="shared" si="36"/>
        <v>Tom</v>
      </c>
      <c r="U95" s="115" t="str">
        <f t="shared" si="36"/>
        <v>Tom</v>
      </c>
      <c r="V95" s="115" t="str">
        <f t="shared" si="36"/>
        <v>Tom</v>
      </c>
      <c r="W95" s="115" t="str">
        <f t="shared" si="36"/>
        <v>Tom</v>
      </c>
      <c r="X95" s="115" t="str">
        <f t="shared" si="36"/>
        <v>Tom</v>
      </c>
      <c r="Y95" s="115" t="str">
        <f t="shared" si="36"/>
        <v>Tom</v>
      </c>
      <c r="Z95" s="115" t="str">
        <f t="shared" si="36"/>
        <v>Tom</v>
      </c>
      <c r="AA95" s="115" t="str">
        <f t="shared" si="36"/>
        <v>Tom</v>
      </c>
    </row>
    <row r="96" spans="2:48" x14ac:dyDescent="0.2">
      <c r="F96" s="473"/>
      <c r="G96" s="473"/>
      <c r="H96" s="473"/>
      <c r="I96" s="473"/>
      <c r="J96" s="473"/>
      <c r="K96" s="474"/>
      <c r="L96" s="114" t="s">
        <v>240</v>
      </c>
      <c r="M96" s="115" t="str">
        <f t="shared" ref="M96:AA96" si="37">M105</f>
        <v>Tom</v>
      </c>
      <c r="N96" s="115" t="str">
        <f t="shared" si="37"/>
        <v>Tom</v>
      </c>
      <c r="O96" s="115" t="str">
        <f t="shared" si="37"/>
        <v>Tom</v>
      </c>
      <c r="P96" s="115" t="str">
        <f t="shared" si="37"/>
        <v>Tom</v>
      </c>
      <c r="Q96" s="115" t="str">
        <f t="shared" si="37"/>
        <v>Tom</v>
      </c>
      <c r="R96" s="115" t="str">
        <f t="shared" si="37"/>
        <v>Tom</v>
      </c>
      <c r="S96" s="115" t="str">
        <f t="shared" si="37"/>
        <v>Tom</v>
      </c>
      <c r="T96" s="115" t="str">
        <f t="shared" si="37"/>
        <v>Tom</v>
      </c>
      <c r="U96" s="115" t="str">
        <f t="shared" si="37"/>
        <v>Tom</v>
      </c>
      <c r="V96" s="115" t="str">
        <f t="shared" si="37"/>
        <v>Tom</v>
      </c>
      <c r="W96" s="115" t="str">
        <f t="shared" si="37"/>
        <v>Tom</v>
      </c>
      <c r="X96" s="115" t="str">
        <f t="shared" si="37"/>
        <v>Tom</v>
      </c>
      <c r="Y96" s="115" t="str">
        <f t="shared" si="37"/>
        <v>Tom</v>
      </c>
      <c r="Z96" s="115" t="str">
        <f t="shared" si="37"/>
        <v>Tom</v>
      </c>
      <c r="AA96" s="115" t="str">
        <f t="shared" si="37"/>
        <v>Tom</v>
      </c>
    </row>
    <row r="97" spans="6:27" x14ac:dyDescent="0.2">
      <c r="F97" s="473"/>
      <c r="G97" s="473"/>
      <c r="H97" s="473"/>
      <c r="I97" s="473"/>
      <c r="J97" s="473"/>
      <c r="K97" s="474"/>
      <c r="L97" s="114" t="s">
        <v>241</v>
      </c>
      <c r="M97" s="115" t="str">
        <f t="shared" ref="M97:AA97" si="38">M107</f>
        <v>Tom</v>
      </c>
      <c r="N97" s="115" t="str">
        <f t="shared" si="38"/>
        <v>Tom</v>
      </c>
      <c r="O97" s="115" t="str">
        <f t="shared" si="38"/>
        <v>Tom</v>
      </c>
      <c r="P97" s="115" t="str">
        <f t="shared" si="38"/>
        <v>Tom</v>
      </c>
      <c r="Q97" s="115" t="str">
        <f t="shared" si="38"/>
        <v>Tom</v>
      </c>
      <c r="R97" s="115" t="str">
        <f t="shared" si="38"/>
        <v>Tom</v>
      </c>
      <c r="S97" s="115" t="str">
        <f t="shared" si="38"/>
        <v>Tom</v>
      </c>
      <c r="T97" s="115" t="str">
        <f t="shared" si="38"/>
        <v>Tom</v>
      </c>
      <c r="U97" s="115" t="str">
        <f t="shared" si="38"/>
        <v>Tom</v>
      </c>
      <c r="V97" s="115" t="str">
        <f t="shared" si="38"/>
        <v>Tom</v>
      </c>
      <c r="W97" s="115" t="str">
        <f t="shared" si="38"/>
        <v>Tom</v>
      </c>
      <c r="X97" s="115" t="str">
        <f t="shared" si="38"/>
        <v>Tom</v>
      </c>
      <c r="Y97" s="115" t="str">
        <f t="shared" si="38"/>
        <v>Tom</v>
      </c>
      <c r="Z97" s="115" t="str">
        <f t="shared" si="38"/>
        <v>Tom</v>
      </c>
      <c r="AA97" s="115" t="str">
        <f t="shared" si="38"/>
        <v>Tom</v>
      </c>
    </row>
    <row r="98" spans="6:27" x14ac:dyDescent="0.2">
      <c r="F98" s="473"/>
      <c r="G98" s="473"/>
      <c r="H98" s="473"/>
      <c r="I98" s="473"/>
      <c r="J98" s="473"/>
      <c r="K98" s="474"/>
      <c r="L98" s="114"/>
      <c r="M98" s="116">
        <f t="shared" ref="M98:AA98" si="39">M4</f>
        <v>0</v>
      </c>
      <c r="N98" s="116">
        <f t="shared" si="39"/>
        <v>0</v>
      </c>
      <c r="O98" s="116">
        <f t="shared" si="39"/>
        <v>0</v>
      </c>
      <c r="P98" s="116">
        <f t="shared" si="39"/>
        <v>0</v>
      </c>
      <c r="Q98" s="116">
        <f t="shared" si="39"/>
        <v>0</v>
      </c>
      <c r="R98" s="116">
        <f t="shared" si="39"/>
        <v>0</v>
      </c>
      <c r="S98" s="116">
        <f t="shared" si="39"/>
        <v>0</v>
      </c>
      <c r="T98" s="116">
        <f t="shared" si="39"/>
        <v>0</v>
      </c>
      <c r="U98" s="116">
        <f t="shared" si="39"/>
        <v>0</v>
      </c>
      <c r="V98" s="116">
        <f t="shared" si="39"/>
        <v>0</v>
      </c>
      <c r="W98" s="116">
        <f t="shared" si="39"/>
        <v>0</v>
      </c>
      <c r="X98" s="116">
        <f t="shared" si="39"/>
        <v>0</v>
      </c>
      <c r="Y98" s="116">
        <f t="shared" si="39"/>
        <v>0</v>
      </c>
      <c r="Z98" s="116">
        <f t="shared" si="39"/>
        <v>0</v>
      </c>
      <c r="AA98" s="116">
        <f t="shared" si="39"/>
        <v>0</v>
      </c>
    </row>
    <row r="99" spans="6:27" x14ac:dyDescent="0.2">
      <c r="F99" s="473"/>
      <c r="G99" s="473"/>
      <c r="H99" s="473"/>
      <c r="I99" s="473"/>
      <c r="J99" s="473"/>
      <c r="K99" s="474"/>
      <c r="L99" s="117" t="str">
        <f>F85</f>
        <v>Pris</v>
      </c>
      <c r="M99" s="116" t="str">
        <f t="shared" ref="M99:AA99" si="40">M7</f>
        <v>tom</v>
      </c>
      <c r="N99" s="116" t="str">
        <f t="shared" si="40"/>
        <v>tom</v>
      </c>
      <c r="O99" s="116" t="str">
        <f t="shared" si="40"/>
        <v>tom</v>
      </c>
      <c r="P99" s="116" t="str">
        <f t="shared" si="40"/>
        <v>tom</v>
      </c>
      <c r="Q99" s="116" t="str">
        <f t="shared" si="40"/>
        <v>tom</v>
      </c>
      <c r="R99" s="116" t="str">
        <f t="shared" si="40"/>
        <v>tom</v>
      </c>
      <c r="S99" s="116" t="str">
        <f t="shared" si="40"/>
        <v>tom</v>
      </c>
      <c r="T99" s="116" t="str">
        <f t="shared" si="40"/>
        <v>tom</v>
      </c>
      <c r="U99" s="116" t="str">
        <f t="shared" si="40"/>
        <v>tom</v>
      </c>
      <c r="V99" s="116" t="str">
        <f t="shared" si="40"/>
        <v>tom</v>
      </c>
      <c r="W99" s="116" t="str">
        <f t="shared" si="40"/>
        <v>tom</v>
      </c>
      <c r="X99" s="116" t="str">
        <f t="shared" si="40"/>
        <v>tom</v>
      </c>
      <c r="Y99" s="116" t="str">
        <f t="shared" si="40"/>
        <v>tom</v>
      </c>
      <c r="Z99" s="116" t="str">
        <f t="shared" si="40"/>
        <v>tom</v>
      </c>
      <c r="AA99" s="116" t="str">
        <f t="shared" si="40"/>
        <v>tom</v>
      </c>
    </row>
    <row r="100" spans="6:27" x14ac:dyDescent="0.2">
      <c r="F100" s="473"/>
      <c r="G100" s="473"/>
      <c r="H100" s="473"/>
      <c r="I100" s="473"/>
      <c r="J100" s="473"/>
      <c r="K100" s="474"/>
      <c r="L100" s="117" t="str">
        <f t="shared" ref="L100:AA100" si="41">L86</f>
        <v>Pris ikke vektet</v>
      </c>
      <c r="M100" s="118" t="str">
        <f t="shared" si="41"/>
        <v>Tom</v>
      </c>
      <c r="N100" s="118" t="str">
        <f t="shared" si="41"/>
        <v>Tom</v>
      </c>
      <c r="O100" s="118" t="str">
        <f t="shared" si="41"/>
        <v>Tom</v>
      </c>
      <c r="P100" s="118" t="str">
        <f t="shared" si="41"/>
        <v>Tom</v>
      </c>
      <c r="Q100" s="118" t="str">
        <f t="shared" si="41"/>
        <v>Tom</v>
      </c>
      <c r="R100" s="118" t="str">
        <f t="shared" si="41"/>
        <v>Tom</v>
      </c>
      <c r="S100" s="118" t="str">
        <f t="shared" si="41"/>
        <v>Tom</v>
      </c>
      <c r="T100" s="118" t="str">
        <f t="shared" si="41"/>
        <v>Tom</v>
      </c>
      <c r="U100" s="118" t="str">
        <f t="shared" si="41"/>
        <v>Tom</v>
      </c>
      <c r="V100" s="118" t="str">
        <f t="shared" si="41"/>
        <v>Tom</v>
      </c>
      <c r="W100" s="118" t="str">
        <f t="shared" si="41"/>
        <v>Tom</v>
      </c>
      <c r="X100" s="118" t="str">
        <f t="shared" si="41"/>
        <v>Tom</v>
      </c>
      <c r="Y100" s="118" t="str">
        <f t="shared" si="41"/>
        <v>Tom</v>
      </c>
      <c r="Z100" s="118" t="str">
        <f t="shared" si="41"/>
        <v>Tom</v>
      </c>
      <c r="AA100" s="118" t="str">
        <f t="shared" si="41"/>
        <v>Tom</v>
      </c>
    </row>
    <row r="101" spans="6:27" x14ac:dyDescent="0.2">
      <c r="F101" s="473"/>
      <c r="G101" s="473"/>
      <c r="H101" s="473"/>
      <c r="I101" s="473"/>
      <c r="J101" s="473"/>
      <c r="K101" s="474"/>
      <c r="L101" s="117" t="str">
        <f t="shared" ref="L101:AA101" si="42">L87</f>
        <v>Pris Vektet</v>
      </c>
      <c r="M101" s="118" t="str">
        <f t="shared" si="42"/>
        <v>Tom</v>
      </c>
      <c r="N101" s="118" t="str">
        <f t="shared" si="42"/>
        <v>Tom</v>
      </c>
      <c r="O101" s="118" t="str">
        <f t="shared" si="42"/>
        <v>Tom</v>
      </c>
      <c r="P101" s="118" t="str">
        <f t="shared" si="42"/>
        <v>Tom</v>
      </c>
      <c r="Q101" s="118" t="str">
        <f t="shared" si="42"/>
        <v>Tom</v>
      </c>
      <c r="R101" s="118" t="str">
        <f t="shared" si="42"/>
        <v>Tom</v>
      </c>
      <c r="S101" s="118" t="str">
        <f t="shared" si="42"/>
        <v>Tom</v>
      </c>
      <c r="T101" s="118" t="str">
        <f t="shared" si="42"/>
        <v>Tom</v>
      </c>
      <c r="U101" s="118" t="str">
        <f t="shared" si="42"/>
        <v>Tom</v>
      </c>
      <c r="V101" s="118" t="str">
        <f t="shared" si="42"/>
        <v>Tom</v>
      </c>
      <c r="W101" s="118" t="str">
        <f t="shared" si="42"/>
        <v>Tom</v>
      </c>
      <c r="X101" s="118" t="str">
        <f t="shared" si="42"/>
        <v>Tom</v>
      </c>
      <c r="Y101" s="118" t="str">
        <f t="shared" si="42"/>
        <v>Tom</v>
      </c>
      <c r="Z101" s="118" t="str">
        <f t="shared" si="42"/>
        <v>Tom</v>
      </c>
      <c r="AA101" s="118" t="str">
        <f t="shared" si="42"/>
        <v>Tom</v>
      </c>
    </row>
    <row r="102" spans="6:27" x14ac:dyDescent="0.2">
      <c r="F102" s="473"/>
      <c r="G102" s="473"/>
      <c r="H102" s="473"/>
      <c r="I102" s="473"/>
      <c r="J102" s="473"/>
      <c r="K102" s="474"/>
      <c r="L102" s="117" t="str">
        <f t="shared" ref="L102:AA102" si="43">L88</f>
        <v>Plassering</v>
      </c>
      <c r="M102" s="118" t="str">
        <f t="shared" si="43"/>
        <v>Tom</v>
      </c>
      <c r="N102" s="118" t="str">
        <f t="shared" si="43"/>
        <v>Tom</v>
      </c>
      <c r="O102" s="118" t="str">
        <f t="shared" si="43"/>
        <v>Tom</v>
      </c>
      <c r="P102" s="118" t="str">
        <f t="shared" si="43"/>
        <v>Tom</v>
      </c>
      <c r="Q102" s="118" t="str">
        <f t="shared" si="43"/>
        <v>Tom</v>
      </c>
      <c r="R102" s="118" t="str">
        <f t="shared" si="43"/>
        <v>Tom</v>
      </c>
      <c r="S102" s="118" t="str">
        <f t="shared" si="43"/>
        <v>Tom</v>
      </c>
      <c r="T102" s="118" t="str">
        <f t="shared" si="43"/>
        <v>Tom</v>
      </c>
      <c r="U102" s="118" t="str">
        <f t="shared" si="43"/>
        <v>Tom</v>
      </c>
      <c r="V102" s="118" t="str">
        <f t="shared" si="43"/>
        <v>Tom</v>
      </c>
      <c r="W102" s="118" t="str">
        <f t="shared" si="43"/>
        <v>Tom</v>
      </c>
      <c r="X102" s="118" t="str">
        <f t="shared" si="43"/>
        <v>Tom</v>
      </c>
      <c r="Y102" s="118" t="str">
        <f t="shared" si="43"/>
        <v>Tom</v>
      </c>
      <c r="Z102" s="118" t="str">
        <f t="shared" si="43"/>
        <v>Tom</v>
      </c>
      <c r="AA102" s="118" t="str">
        <f t="shared" si="43"/>
        <v>Tom</v>
      </c>
    </row>
    <row r="103" spans="6:27" x14ac:dyDescent="0.2">
      <c r="F103" s="473"/>
      <c r="G103" s="473"/>
      <c r="H103" s="473"/>
      <c r="I103" s="473"/>
      <c r="J103" s="473"/>
      <c r="K103" s="474"/>
      <c r="L103" s="117"/>
      <c r="M103" s="118"/>
      <c r="N103" s="118"/>
      <c r="O103" s="118"/>
      <c r="P103" s="118"/>
      <c r="Q103" s="118"/>
      <c r="R103" s="118"/>
      <c r="S103" s="118"/>
      <c r="T103" s="118"/>
      <c r="U103" s="118"/>
      <c r="V103" s="118"/>
      <c r="W103" s="118"/>
      <c r="X103" s="118"/>
      <c r="Y103" s="118"/>
      <c r="Z103" s="118"/>
      <c r="AA103" s="118"/>
    </row>
    <row r="104" spans="6:27" x14ac:dyDescent="0.2">
      <c r="F104" s="473"/>
      <c r="G104" s="473"/>
      <c r="H104" s="473"/>
      <c r="I104" s="473"/>
      <c r="J104" s="473"/>
      <c r="K104" s="474"/>
      <c r="L104" s="117" t="str">
        <f>K50</f>
        <v>Kvalitet vektet og nivellert</v>
      </c>
      <c r="M104" s="118">
        <f t="shared" ref="M104:AA104" si="44">M50</f>
        <v>0</v>
      </c>
      <c r="N104" s="118">
        <f t="shared" si="44"/>
        <v>0</v>
      </c>
      <c r="O104" s="118">
        <f t="shared" si="44"/>
        <v>0</v>
      </c>
      <c r="P104" s="118">
        <f t="shared" si="44"/>
        <v>0</v>
      </c>
      <c r="Q104" s="118">
        <f t="shared" si="44"/>
        <v>0</v>
      </c>
      <c r="R104" s="118">
        <f t="shared" si="44"/>
        <v>0</v>
      </c>
      <c r="S104" s="118">
        <f t="shared" si="44"/>
        <v>0</v>
      </c>
      <c r="T104" s="118">
        <f t="shared" si="44"/>
        <v>0</v>
      </c>
      <c r="U104" s="118">
        <f t="shared" si="44"/>
        <v>0</v>
      </c>
      <c r="V104" s="118">
        <f t="shared" si="44"/>
        <v>0</v>
      </c>
      <c r="W104" s="118">
        <f t="shared" si="44"/>
        <v>0</v>
      </c>
      <c r="X104" s="118">
        <f t="shared" si="44"/>
        <v>0</v>
      </c>
      <c r="Y104" s="118">
        <f t="shared" si="44"/>
        <v>0</v>
      </c>
      <c r="Z104" s="118">
        <f t="shared" si="44"/>
        <v>0</v>
      </c>
      <c r="AA104" s="118">
        <f t="shared" si="44"/>
        <v>0</v>
      </c>
    </row>
    <row r="105" spans="6:27" x14ac:dyDescent="0.2">
      <c r="F105" s="473"/>
      <c r="G105" s="473"/>
      <c r="H105" s="473"/>
      <c r="I105" s="473"/>
      <c r="J105" s="473"/>
      <c r="K105" s="474"/>
      <c r="L105" s="117" t="str">
        <f>K51</f>
        <v>Rang kvalitet</v>
      </c>
      <c r="M105" s="118" t="str">
        <f t="shared" ref="M105:AA105" si="45">M51</f>
        <v>Tom</v>
      </c>
      <c r="N105" s="118" t="str">
        <f t="shared" si="45"/>
        <v>Tom</v>
      </c>
      <c r="O105" s="118" t="str">
        <f t="shared" si="45"/>
        <v>Tom</v>
      </c>
      <c r="P105" s="118" t="str">
        <f t="shared" si="45"/>
        <v>Tom</v>
      </c>
      <c r="Q105" s="118" t="str">
        <f t="shared" si="45"/>
        <v>Tom</v>
      </c>
      <c r="R105" s="118" t="str">
        <f t="shared" si="45"/>
        <v>Tom</v>
      </c>
      <c r="S105" s="118" t="str">
        <f t="shared" si="45"/>
        <v>Tom</v>
      </c>
      <c r="T105" s="118" t="str">
        <f t="shared" si="45"/>
        <v>Tom</v>
      </c>
      <c r="U105" s="118" t="str">
        <f t="shared" si="45"/>
        <v>Tom</v>
      </c>
      <c r="V105" s="118" t="str">
        <f t="shared" si="45"/>
        <v>Tom</v>
      </c>
      <c r="W105" s="118" t="str">
        <f t="shared" si="45"/>
        <v>Tom</v>
      </c>
      <c r="X105" s="118" t="str">
        <f t="shared" si="45"/>
        <v>Tom</v>
      </c>
      <c r="Y105" s="118" t="str">
        <f t="shared" si="45"/>
        <v>Tom</v>
      </c>
      <c r="Z105" s="118" t="str">
        <f t="shared" si="45"/>
        <v>Tom</v>
      </c>
      <c r="AA105" s="118" t="str">
        <f t="shared" si="45"/>
        <v>Tom</v>
      </c>
    </row>
    <row r="106" spans="6:27" x14ac:dyDescent="0.2">
      <c r="F106" s="473"/>
      <c r="G106" s="473"/>
      <c r="H106" s="473"/>
      <c r="I106" s="473"/>
      <c r="J106" s="473"/>
      <c r="K106" s="474"/>
      <c r="L106" s="117" t="str">
        <f>J89</f>
        <v>Samlet Poengsum</v>
      </c>
      <c r="M106" s="118" t="str">
        <f t="shared" ref="M106:AA106" si="46">M89</f>
        <v>Tom</v>
      </c>
      <c r="N106" s="118" t="str">
        <f t="shared" si="46"/>
        <v>Tom</v>
      </c>
      <c r="O106" s="118" t="str">
        <f t="shared" si="46"/>
        <v>Tom</v>
      </c>
      <c r="P106" s="118" t="str">
        <f t="shared" si="46"/>
        <v>Tom</v>
      </c>
      <c r="Q106" s="118" t="str">
        <f t="shared" si="46"/>
        <v>Tom</v>
      </c>
      <c r="R106" s="118" t="str">
        <f t="shared" si="46"/>
        <v>Tom</v>
      </c>
      <c r="S106" s="118" t="str">
        <f t="shared" si="46"/>
        <v>Tom</v>
      </c>
      <c r="T106" s="118" t="str">
        <f t="shared" si="46"/>
        <v>Tom</v>
      </c>
      <c r="U106" s="118" t="str">
        <f t="shared" si="46"/>
        <v>Tom</v>
      </c>
      <c r="V106" s="118" t="str">
        <f t="shared" si="46"/>
        <v>Tom</v>
      </c>
      <c r="W106" s="118" t="str">
        <f t="shared" si="46"/>
        <v>Tom</v>
      </c>
      <c r="X106" s="118" t="str">
        <f t="shared" si="46"/>
        <v>Tom</v>
      </c>
      <c r="Y106" s="118" t="str">
        <f t="shared" si="46"/>
        <v>Tom</v>
      </c>
      <c r="Z106" s="118" t="str">
        <f t="shared" si="46"/>
        <v>Tom</v>
      </c>
      <c r="AA106" s="118" t="str">
        <f t="shared" si="46"/>
        <v>Tom</v>
      </c>
    </row>
    <row r="107" spans="6:27" x14ac:dyDescent="0.2">
      <c r="F107" s="473"/>
      <c r="G107" s="473"/>
      <c r="H107" s="473"/>
      <c r="I107" s="473"/>
      <c r="J107" s="473"/>
      <c r="K107" s="474"/>
      <c r="L107" s="117" t="str">
        <f>J90</f>
        <v>Plassering totalt</v>
      </c>
      <c r="M107" s="118" t="str">
        <f t="shared" ref="M107:AA107" si="47">M90</f>
        <v>Tom</v>
      </c>
      <c r="N107" s="118" t="str">
        <f t="shared" si="47"/>
        <v>Tom</v>
      </c>
      <c r="O107" s="118" t="str">
        <f t="shared" si="47"/>
        <v>Tom</v>
      </c>
      <c r="P107" s="118" t="str">
        <f t="shared" si="47"/>
        <v>Tom</v>
      </c>
      <c r="Q107" s="118" t="str">
        <f t="shared" si="47"/>
        <v>Tom</v>
      </c>
      <c r="R107" s="118" t="str">
        <f t="shared" si="47"/>
        <v>Tom</v>
      </c>
      <c r="S107" s="118" t="str">
        <f t="shared" si="47"/>
        <v>Tom</v>
      </c>
      <c r="T107" s="118" t="str">
        <f t="shared" si="47"/>
        <v>Tom</v>
      </c>
      <c r="U107" s="118" t="str">
        <f t="shared" si="47"/>
        <v>Tom</v>
      </c>
      <c r="V107" s="118" t="str">
        <f t="shared" si="47"/>
        <v>Tom</v>
      </c>
      <c r="W107" s="118" t="str">
        <f t="shared" si="47"/>
        <v>Tom</v>
      </c>
      <c r="X107" s="118" t="str">
        <f t="shared" si="47"/>
        <v>Tom</v>
      </c>
      <c r="Y107" s="118" t="str">
        <f t="shared" si="47"/>
        <v>Tom</v>
      </c>
      <c r="Z107" s="118" t="str">
        <f t="shared" si="47"/>
        <v>Tom</v>
      </c>
      <c r="AA107" s="118" t="str">
        <f t="shared" si="47"/>
        <v>Tom</v>
      </c>
    </row>
  </sheetData>
  <mergeCells count="31">
    <mergeCell ref="B2:L2"/>
    <mergeCell ref="B53:L53"/>
    <mergeCell ref="F62:L62"/>
    <mergeCell ref="F45:L45"/>
    <mergeCell ref="F56:L56"/>
    <mergeCell ref="F55:L55"/>
    <mergeCell ref="F57:J61"/>
    <mergeCell ref="F27:F33"/>
    <mergeCell ref="G27:G33"/>
    <mergeCell ref="H27:H33"/>
    <mergeCell ref="F9:F15"/>
    <mergeCell ref="G9:G15"/>
    <mergeCell ref="H9:H15"/>
    <mergeCell ref="F18:F24"/>
    <mergeCell ref="G18:G24"/>
    <mergeCell ref="H18:H24"/>
    <mergeCell ref="F95:K107"/>
    <mergeCell ref="F46:J51"/>
    <mergeCell ref="F36:F42"/>
    <mergeCell ref="G36:G42"/>
    <mergeCell ref="H36:H42"/>
    <mergeCell ref="B81:L81"/>
    <mergeCell ref="F75:J79"/>
    <mergeCell ref="F74:L74"/>
    <mergeCell ref="F63:J67"/>
    <mergeCell ref="F69:J73"/>
    <mergeCell ref="F68:L68"/>
    <mergeCell ref="J90:L90"/>
    <mergeCell ref="B93:L93"/>
    <mergeCell ref="J89:L89"/>
    <mergeCell ref="F84:L84"/>
  </mergeCells>
  <conditionalFormatting sqref="M7">
    <cfRule type="cellIs" dxfId="14" priority="202" operator="equal">
      <formula>0</formula>
    </cfRule>
  </conditionalFormatting>
  <conditionalFormatting sqref="Z7">
    <cfRule type="cellIs" dxfId="13" priority="187" operator="equal">
      <formula>0</formula>
    </cfRule>
  </conditionalFormatting>
  <conditionalFormatting sqref="N7">
    <cfRule type="cellIs" dxfId="12" priority="199" operator="equal">
      <formula>0</formula>
    </cfRule>
  </conditionalFormatting>
  <conditionalFormatting sqref="O7">
    <cfRule type="cellIs" dxfId="11" priority="198" operator="equal">
      <formula>0</formula>
    </cfRule>
  </conditionalFormatting>
  <conditionalFormatting sqref="P7">
    <cfRule type="cellIs" dxfId="10" priority="197" operator="equal">
      <formula>0</formula>
    </cfRule>
  </conditionalFormatting>
  <conditionalFormatting sqref="Q7">
    <cfRule type="cellIs" dxfId="9" priority="196" operator="equal">
      <formula>0</formula>
    </cfRule>
  </conditionalFormatting>
  <conditionalFormatting sqref="R7">
    <cfRule type="cellIs" dxfId="8" priority="195" operator="equal">
      <formula>0</formula>
    </cfRule>
  </conditionalFormatting>
  <conditionalFormatting sqref="S7">
    <cfRule type="cellIs" dxfId="7" priority="194" operator="equal">
      <formula>0</formula>
    </cfRule>
  </conditionalFormatting>
  <conditionalFormatting sqref="T7">
    <cfRule type="cellIs" dxfId="6" priority="193" operator="equal">
      <formula>0</formula>
    </cfRule>
  </conditionalFormatting>
  <conditionalFormatting sqref="U7">
    <cfRule type="cellIs" dxfId="5" priority="192" operator="equal">
      <formula>0</formula>
    </cfRule>
  </conditionalFormatting>
  <conditionalFormatting sqref="V7">
    <cfRule type="cellIs" dxfId="4" priority="191" operator="equal">
      <formula>0</formula>
    </cfRule>
  </conditionalFormatting>
  <conditionalFormatting sqref="W7">
    <cfRule type="cellIs" dxfId="3" priority="190" operator="equal">
      <formula>0</formula>
    </cfRule>
  </conditionalFormatting>
  <conditionalFormatting sqref="X7">
    <cfRule type="cellIs" dxfId="2" priority="189" operator="equal">
      <formula>0</formula>
    </cfRule>
  </conditionalFormatting>
  <conditionalFormatting sqref="Y7">
    <cfRule type="cellIs" dxfId="1" priority="188" operator="equal">
      <formula>0</formula>
    </cfRule>
  </conditionalFormatting>
  <conditionalFormatting sqref="AA7">
    <cfRule type="cellIs" dxfId="0" priority="186" operator="equal">
      <formula>0</formula>
    </cfRule>
  </conditionalFormatting>
  <pageMargins left="0.70866141732283472" right="0.70866141732283472" top="0.74803149606299213" bottom="0.74803149606299213" header="0.31496062992125984" footer="0.31496062992125984"/>
  <pageSetup paperSize="9" scale="33" orientation="landscape" r:id="rId1"/>
  <headerFooter>
    <oddFooter>&amp;L&amp;F&amp;C&amp;A&amp;Rside &amp;P/&amp;N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630" id="{ABFD679B-6901-4620-8744-93176EEBEE1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AA61</xm:sqref>
        </x14:conditionalFormatting>
        <x14:conditionalFormatting xmlns:xm="http://schemas.microsoft.com/office/excel/2006/main">
          <x14:cfRule type="iconSet" priority="628" id="{1A62B2E1-E35C-48AC-B931-FD5EE4A078B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AA59</xm:sqref>
        </x14:conditionalFormatting>
        <x14:conditionalFormatting xmlns:xm="http://schemas.microsoft.com/office/excel/2006/main">
          <x14:cfRule type="iconSet" priority="627" id="{D373788C-E688-4F4D-BE68-51387B69512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AA65</xm:sqref>
        </x14:conditionalFormatting>
        <x14:conditionalFormatting xmlns:xm="http://schemas.microsoft.com/office/excel/2006/main">
          <x14:cfRule type="iconSet" priority="626" id="{48283A81-1BDC-475F-90E1-EB6228AB358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AA67</xm:sqref>
        </x14:conditionalFormatting>
        <x14:conditionalFormatting xmlns:xm="http://schemas.microsoft.com/office/excel/2006/main">
          <x14:cfRule type="iconSet" priority="625" id="{3BEF7046-4EDB-4D28-AC1A-B87C799B6CF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AA71</xm:sqref>
        </x14:conditionalFormatting>
        <x14:conditionalFormatting xmlns:xm="http://schemas.microsoft.com/office/excel/2006/main">
          <x14:cfRule type="iconSet" priority="624" id="{6301594B-F1FC-4F4F-B4C2-1E3DDC08643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AA73</xm:sqref>
        </x14:conditionalFormatting>
        <x14:conditionalFormatting xmlns:xm="http://schemas.microsoft.com/office/excel/2006/main">
          <x14:cfRule type="iconSet" priority="314" id="{757645C1-4D17-4BCC-903D-3DDFA1CCA07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Z61</xm:sqref>
        </x14:conditionalFormatting>
        <x14:conditionalFormatting xmlns:xm="http://schemas.microsoft.com/office/excel/2006/main">
          <x14:cfRule type="iconSet" priority="312" id="{CE17777D-E750-41AF-80F1-21988B8311C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Z59</xm:sqref>
        </x14:conditionalFormatting>
        <x14:conditionalFormatting xmlns:xm="http://schemas.microsoft.com/office/excel/2006/main">
          <x14:cfRule type="iconSet" priority="311" id="{BAE0CC0A-9183-4814-8600-857D837FF59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Z65</xm:sqref>
        </x14:conditionalFormatting>
        <x14:conditionalFormatting xmlns:xm="http://schemas.microsoft.com/office/excel/2006/main">
          <x14:cfRule type="iconSet" priority="310" id="{FD9492C6-598F-4430-B84D-67AE464168B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Z67</xm:sqref>
        </x14:conditionalFormatting>
        <x14:conditionalFormatting xmlns:xm="http://schemas.microsoft.com/office/excel/2006/main">
          <x14:cfRule type="iconSet" priority="309" id="{841D49C5-BD75-40CC-A6F8-640560DB60F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Z71</xm:sqref>
        </x14:conditionalFormatting>
        <x14:conditionalFormatting xmlns:xm="http://schemas.microsoft.com/office/excel/2006/main">
          <x14:cfRule type="iconSet" priority="308" id="{D89B24E5-975D-4B16-B715-FEAAF7449DD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Z73</xm:sqref>
        </x14:conditionalFormatting>
        <x14:conditionalFormatting xmlns:xm="http://schemas.microsoft.com/office/excel/2006/main">
          <x14:cfRule type="iconSet" priority="307" id="{25987BB1-5498-46FB-BE21-C93BB53FD92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Y61</xm:sqref>
        </x14:conditionalFormatting>
        <x14:conditionalFormatting xmlns:xm="http://schemas.microsoft.com/office/excel/2006/main">
          <x14:cfRule type="iconSet" priority="305" id="{B7ED8C14-7C81-4058-BC22-06AA2A269D1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Y59</xm:sqref>
        </x14:conditionalFormatting>
        <x14:conditionalFormatting xmlns:xm="http://schemas.microsoft.com/office/excel/2006/main">
          <x14:cfRule type="iconSet" priority="304" id="{0C4A7ACA-FDA0-4EBD-9D1E-B7107A80778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Y65</xm:sqref>
        </x14:conditionalFormatting>
        <x14:conditionalFormatting xmlns:xm="http://schemas.microsoft.com/office/excel/2006/main">
          <x14:cfRule type="iconSet" priority="303" id="{533A60B2-C1EF-49F6-8731-88F4B536057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Y67</xm:sqref>
        </x14:conditionalFormatting>
        <x14:conditionalFormatting xmlns:xm="http://schemas.microsoft.com/office/excel/2006/main">
          <x14:cfRule type="iconSet" priority="302" id="{6AE6D15B-8672-47B8-9D94-7816C788604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Y71</xm:sqref>
        </x14:conditionalFormatting>
        <x14:conditionalFormatting xmlns:xm="http://schemas.microsoft.com/office/excel/2006/main">
          <x14:cfRule type="iconSet" priority="301" id="{2ABA55A2-2C81-4C98-8DDD-353146D6558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Y73</xm:sqref>
        </x14:conditionalFormatting>
        <x14:conditionalFormatting xmlns:xm="http://schemas.microsoft.com/office/excel/2006/main">
          <x14:cfRule type="iconSet" priority="300" id="{D6E48039-28C3-4BB2-BAEA-BE0173994C9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X61</xm:sqref>
        </x14:conditionalFormatting>
        <x14:conditionalFormatting xmlns:xm="http://schemas.microsoft.com/office/excel/2006/main">
          <x14:cfRule type="iconSet" priority="298" id="{DE58EBA8-5B55-4585-8328-2C490D2E9BF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X59</xm:sqref>
        </x14:conditionalFormatting>
        <x14:conditionalFormatting xmlns:xm="http://schemas.microsoft.com/office/excel/2006/main">
          <x14:cfRule type="iconSet" priority="297" id="{6DA39754-4C7F-460A-9AB6-85C31A0A49D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X65</xm:sqref>
        </x14:conditionalFormatting>
        <x14:conditionalFormatting xmlns:xm="http://schemas.microsoft.com/office/excel/2006/main">
          <x14:cfRule type="iconSet" priority="296" id="{710FF0B2-EF9B-42F4-9E45-8C09A5CD8AB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X67</xm:sqref>
        </x14:conditionalFormatting>
        <x14:conditionalFormatting xmlns:xm="http://schemas.microsoft.com/office/excel/2006/main">
          <x14:cfRule type="iconSet" priority="295" id="{94D152D3-1DC4-4547-991F-D55DC645CBB8}">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X71</xm:sqref>
        </x14:conditionalFormatting>
        <x14:conditionalFormatting xmlns:xm="http://schemas.microsoft.com/office/excel/2006/main">
          <x14:cfRule type="iconSet" priority="294" id="{2DEEDB27-2EB4-4EB0-9226-D5B2BAC9940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X73</xm:sqref>
        </x14:conditionalFormatting>
        <x14:conditionalFormatting xmlns:xm="http://schemas.microsoft.com/office/excel/2006/main">
          <x14:cfRule type="iconSet" priority="293" id="{D8EBA16C-B68C-44EF-A80D-3497102EC15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W61</xm:sqref>
        </x14:conditionalFormatting>
        <x14:conditionalFormatting xmlns:xm="http://schemas.microsoft.com/office/excel/2006/main">
          <x14:cfRule type="iconSet" priority="291" id="{3B35C458-06B1-4BAC-9B93-FE6FD4EC648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W59</xm:sqref>
        </x14:conditionalFormatting>
        <x14:conditionalFormatting xmlns:xm="http://schemas.microsoft.com/office/excel/2006/main">
          <x14:cfRule type="iconSet" priority="290" id="{725C148D-15A4-45E8-98D9-09476F74C3C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W65</xm:sqref>
        </x14:conditionalFormatting>
        <x14:conditionalFormatting xmlns:xm="http://schemas.microsoft.com/office/excel/2006/main">
          <x14:cfRule type="iconSet" priority="289" id="{304335C5-B53D-471C-AD95-7C124FE5E76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W67</xm:sqref>
        </x14:conditionalFormatting>
        <x14:conditionalFormatting xmlns:xm="http://schemas.microsoft.com/office/excel/2006/main">
          <x14:cfRule type="iconSet" priority="288" id="{410C43CB-CC48-4606-BBB1-FA7F2F9F430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W71</xm:sqref>
        </x14:conditionalFormatting>
        <x14:conditionalFormatting xmlns:xm="http://schemas.microsoft.com/office/excel/2006/main">
          <x14:cfRule type="iconSet" priority="287" id="{424A4FF9-1600-4348-AD63-E8918F216D4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W73</xm:sqref>
        </x14:conditionalFormatting>
        <x14:conditionalFormatting xmlns:xm="http://schemas.microsoft.com/office/excel/2006/main">
          <x14:cfRule type="iconSet" priority="286" id="{6EAB8535-1099-41FB-8D95-1C114D9A754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V61</xm:sqref>
        </x14:conditionalFormatting>
        <x14:conditionalFormatting xmlns:xm="http://schemas.microsoft.com/office/excel/2006/main">
          <x14:cfRule type="iconSet" priority="284" id="{C5E96036-4D08-4674-9E0C-68056ED2FF9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V59</xm:sqref>
        </x14:conditionalFormatting>
        <x14:conditionalFormatting xmlns:xm="http://schemas.microsoft.com/office/excel/2006/main">
          <x14:cfRule type="iconSet" priority="283" id="{FB1DE63D-10F8-476F-8C76-E512DF0F733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V65</xm:sqref>
        </x14:conditionalFormatting>
        <x14:conditionalFormatting xmlns:xm="http://schemas.microsoft.com/office/excel/2006/main">
          <x14:cfRule type="iconSet" priority="282" id="{DDA4E1CE-1165-4E41-B2DD-D4A9A8FC1B3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V67</xm:sqref>
        </x14:conditionalFormatting>
        <x14:conditionalFormatting xmlns:xm="http://schemas.microsoft.com/office/excel/2006/main">
          <x14:cfRule type="iconSet" priority="281" id="{EEF566B3-34DB-4C48-9690-C8797879B06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V71</xm:sqref>
        </x14:conditionalFormatting>
        <x14:conditionalFormatting xmlns:xm="http://schemas.microsoft.com/office/excel/2006/main">
          <x14:cfRule type="iconSet" priority="280" id="{8CD3C533-2152-484E-B8E3-1E4088E36D4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V73</xm:sqref>
        </x14:conditionalFormatting>
        <x14:conditionalFormatting xmlns:xm="http://schemas.microsoft.com/office/excel/2006/main">
          <x14:cfRule type="iconSet" priority="279" id="{45EB0239-3195-4814-A427-DBDD991FCAC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U61</xm:sqref>
        </x14:conditionalFormatting>
        <x14:conditionalFormatting xmlns:xm="http://schemas.microsoft.com/office/excel/2006/main">
          <x14:cfRule type="iconSet" priority="277" id="{9D14F2E6-EA3C-487C-9D1C-6E476FB8380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U59</xm:sqref>
        </x14:conditionalFormatting>
        <x14:conditionalFormatting xmlns:xm="http://schemas.microsoft.com/office/excel/2006/main">
          <x14:cfRule type="iconSet" priority="276" id="{2E1C47E6-E97D-437C-AF14-506AD17DC13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U65</xm:sqref>
        </x14:conditionalFormatting>
        <x14:conditionalFormatting xmlns:xm="http://schemas.microsoft.com/office/excel/2006/main">
          <x14:cfRule type="iconSet" priority="275" id="{545B85FD-081B-4A6D-BD6B-AB2770A5FDB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U67</xm:sqref>
        </x14:conditionalFormatting>
        <x14:conditionalFormatting xmlns:xm="http://schemas.microsoft.com/office/excel/2006/main">
          <x14:cfRule type="iconSet" priority="274" id="{1309495F-AAFE-48E3-8456-EADBFC1A599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U71</xm:sqref>
        </x14:conditionalFormatting>
        <x14:conditionalFormatting xmlns:xm="http://schemas.microsoft.com/office/excel/2006/main">
          <x14:cfRule type="iconSet" priority="273" id="{B425E7D1-3CC8-4740-AF2D-7CE91A0A77B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U73</xm:sqref>
        </x14:conditionalFormatting>
        <x14:conditionalFormatting xmlns:xm="http://schemas.microsoft.com/office/excel/2006/main">
          <x14:cfRule type="iconSet" priority="272" id="{3EB909C5-FF84-4D97-9307-50117774C29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T61</xm:sqref>
        </x14:conditionalFormatting>
        <x14:conditionalFormatting xmlns:xm="http://schemas.microsoft.com/office/excel/2006/main">
          <x14:cfRule type="iconSet" priority="270" id="{87782FF5-B960-47C3-9281-0D2B85C8840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T59</xm:sqref>
        </x14:conditionalFormatting>
        <x14:conditionalFormatting xmlns:xm="http://schemas.microsoft.com/office/excel/2006/main">
          <x14:cfRule type="iconSet" priority="269" id="{187620E8-1486-46C8-AF3E-4C3200A9A87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T65</xm:sqref>
        </x14:conditionalFormatting>
        <x14:conditionalFormatting xmlns:xm="http://schemas.microsoft.com/office/excel/2006/main">
          <x14:cfRule type="iconSet" priority="268" id="{215F9FD1-1A20-4B6B-8EF8-7B2DF43552A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T67</xm:sqref>
        </x14:conditionalFormatting>
        <x14:conditionalFormatting xmlns:xm="http://schemas.microsoft.com/office/excel/2006/main">
          <x14:cfRule type="iconSet" priority="267" id="{7C422177-F431-431D-AE38-C41B6FD5A54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T71</xm:sqref>
        </x14:conditionalFormatting>
        <x14:conditionalFormatting xmlns:xm="http://schemas.microsoft.com/office/excel/2006/main">
          <x14:cfRule type="iconSet" priority="266" id="{81C2B896-C41A-4702-B023-2DA3B97C31B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T73</xm:sqref>
        </x14:conditionalFormatting>
        <x14:conditionalFormatting xmlns:xm="http://schemas.microsoft.com/office/excel/2006/main">
          <x14:cfRule type="iconSet" priority="265" id="{0FA8362E-0B4B-48C0-A26A-D1126478C5B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S61</xm:sqref>
        </x14:conditionalFormatting>
        <x14:conditionalFormatting xmlns:xm="http://schemas.microsoft.com/office/excel/2006/main">
          <x14:cfRule type="iconSet" priority="263" id="{B6346D35-9585-4D4D-B3A9-9378B39B6398}">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S59</xm:sqref>
        </x14:conditionalFormatting>
        <x14:conditionalFormatting xmlns:xm="http://schemas.microsoft.com/office/excel/2006/main">
          <x14:cfRule type="iconSet" priority="262" id="{A675BC35-D80E-4AC3-9B34-E1A65F41279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S65</xm:sqref>
        </x14:conditionalFormatting>
        <x14:conditionalFormatting xmlns:xm="http://schemas.microsoft.com/office/excel/2006/main">
          <x14:cfRule type="iconSet" priority="261" id="{C478350A-CD7E-4B60-AAE9-E1E22FB0FA36}">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S67</xm:sqref>
        </x14:conditionalFormatting>
        <x14:conditionalFormatting xmlns:xm="http://schemas.microsoft.com/office/excel/2006/main">
          <x14:cfRule type="iconSet" priority="260" id="{E55A9A16-3267-4B6E-9440-139DD04CE0D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S71</xm:sqref>
        </x14:conditionalFormatting>
        <x14:conditionalFormatting xmlns:xm="http://schemas.microsoft.com/office/excel/2006/main">
          <x14:cfRule type="iconSet" priority="259" id="{558EECA1-2B89-41DE-88BF-6B61F3D205F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S73</xm:sqref>
        </x14:conditionalFormatting>
        <x14:conditionalFormatting xmlns:xm="http://schemas.microsoft.com/office/excel/2006/main">
          <x14:cfRule type="iconSet" priority="258" id="{32170707-8AAB-4CC5-9A36-170FB480F83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R61</xm:sqref>
        </x14:conditionalFormatting>
        <x14:conditionalFormatting xmlns:xm="http://schemas.microsoft.com/office/excel/2006/main">
          <x14:cfRule type="iconSet" priority="256" id="{86EC2D11-FCE0-4B9D-99DA-530C0AEF2EA6}">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R59</xm:sqref>
        </x14:conditionalFormatting>
        <x14:conditionalFormatting xmlns:xm="http://schemas.microsoft.com/office/excel/2006/main">
          <x14:cfRule type="iconSet" priority="255" id="{8E30CEC4-F1A4-4626-9C29-74B7A8CDDE6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R65</xm:sqref>
        </x14:conditionalFormatting>
        <x14:conditionalFormatting xmlns:xm="http://schemas.microsoft.com/office/excel/2006/main">
          <x14:cfRule type="iconSet" priority="254" id="{81DF186B-61DD-4030-88ED-6C24F2922C4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R67</xm:sqref>
        </x14:conditionalFormatting>
        <x14:conditionalFormatting xmlns:xm="http://schemas.microsoft.com/office/excel/2006/main">
          <x14:cfRule type="iconSet" priority="253" id="{0C11270F-E85B-4092-8DEF-BD83223803C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R71</xm:sqref>
        </x14:conditionalFormatting>
        <x14:conditionalFormatting xmlns:xm="http://schemas.microsoft.com/office/excel/2006/main">
          <x14:cfRule type="iconSet" priority="252" id="{E7829289-D147-4B05-8130-B082892E911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R73</xm:sqref>
        </x14:conditionalFormatting>
        <x14:conditionalFormatting xmlns:xm="http://schemas.microsoft.com/office/excel/2006/main">
          <x14:cfRule type="iconSet" priority="251" id="{160037D2-86B2-4BCE-A6EB-70DDE5FC1E2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Q61</xm:sqref>
        </x14:conditionalFormatting>
        <x14:conditionalFormatting xmlns:xm="http://schemas.microsoft.com/office/excel/2006/main">
          <x14:cfRule type="iconSet" priority="249" id="{BA8D15F3-77A6-4399-8B4B-82989BE4CBE8}">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Q59</xm:sqref>
        </x14:conditionalFormatting>
        <x14:conditionalFormatting xmlns:xm="http://schemas.microsoft.com/office/excel/2006/main">
          <x14:cfRule type="iconSet" priority="248" id="{5CF815A9-AD26-4DDF-93D0-B2FD24D2C63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Q65</xm:sqref>
        </x14:conditionalFormatting>
        <x14:conditionalFormatting xmlns:xm="http://schemas.microsoft.com/office/excel/2006/main">
          <x14:cfRule type="iconSet" priority="247" id="{B4DC3BE6-2107-49F3-8ADE-903D5C48D93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Q67</xm:sqref>
        </x14:conditionalFormatting>
        <x14:conditionalFormatting xmlns:xm="http://schemas.microsoft.com/office/excel/2006/main">
          <x14:cfRule type="iconSet" priority="246" id="{3C47F118-9AED-4557-83DE-AB7B156442A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Q71</xm:sqref>
        </x14:conditionalFormatting>
        <x14:conditionalFormatting xmlns:xm="http://schemas.microsoft.com/office/excel/2006/main">
          <x14:cfRule type="iconSet" priority="245" id="{FDDC40B6-9C9E-453B-8B48-A6C311E86C7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Q73</xm:sqref>
        </x14:conditionalFormatting>
        <x14:conditionalFormatting xmlns:xm="http://schemas.microsoft.com/office/excel/2006/main">
          <x14:cfRule type="iconSet" priority="244" id="{4A286535-097F-4864-82C5-9E06B694A2C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P61</xm:sqref>
        </x14:conditionalFormatting>
        <x14:conditionalFormatting xmlns:xm="http://schemas.microsoft.com/office/excel/2006/main">
          <x14:cfRule type="iconSet" priority="242" id="{54A1EAAC-C2B1-4075-81D7-4D933E2C29D8}">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P59</xm:sqref>
        </x14:conditionalFormatting>
        <x14:conditionalFormatting xmlns:xm="http://schemas.microsoft.com/office/excel/2006/main">
          <x14:cfRule type="iconSet" priority="241" id="{2BD97331-3B02-4ADD-8C94-980843DFCD0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P65</xm:sqref>
        </x14:conditionalFormatting>
        <x14:conditionalFormatting xmlns:xm="http://schemas.microsoft.com/office/excel/2006/main">
          <x14:cfRule type="iconSet" priority="240" id="{39D7F1BA-93F4-4E33-BAFF-A6DE377703F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P67</xm:sqref>
        </x14:conditionalFormatting>
        <x14:conditionalFormatting xmlns:xm="http://schemas.microsoft.com/office/excel/2006/main">
          <x14:cfRule type="iconSet" priority="239" id="{030CE0E8-97EA-4F93-825E-ABAED3B61B0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P71</xm:sqref>
        </x14:conditionalFormatting>
        <x14:conditionalFormatting xmlns:xm="http://schemas.microsoft.com/office/excel/2006/main">
          <x14:cfRule type="iconSet" priority="238" id="{C71F4D83-9FD3-453E-9E11-59292D27BBA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P73</xm:sqref>
        </x14:conditionalFormatting>
        <x14:conditionalFormatting xmlns:xm="http://schemas.microsoft.com/office/excel/2006/main">
          <x14:cfRule type="iconSet" priority="237" id="{1DBD654E-A67B-4AA1-8309-4BBA2CC85F9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O61</xm:sqref>
        </x14:conditionalFormatting>
        <x14:conditionalFormatting xmlns:xm="http://schemas.microsoft.com/office/excel/2006/main">
          <x14:cfRule type="iconSet" priority="235" id="{EB461279-0AB9-4DA0-B4F7-58F33FB102A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O59</xm:sqref>
        </x14:conditionalFormatting>
        <x14:conditionalFormatting xmlns:xm="http://schemas.microsoft.com/office/excel/2006/main">
          <x14:cfRule type="iconSet" priority="234" id="{195FF2EF-F619-4356-99B9-5856AFA03B2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O65</xm:sqref>
        </x14:conditionalFormatting>
        <x14:conditionalFormatting xmlns:xm="http://schemas.microsoft.com/office/excel/2006/main">
          <x14:cfRule type="iconSet" priority="233" id="{DC70F0A9-B2E1-4970-ADFE-3261C1CB604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O67</xm:sqref>
        </x14:conditionalFormatting>
        <x14:conditionalFormatting xmlns:xm="http://schemas.microsoft.com/office/excel/2006/main">
          <x14:cfRule type="iconSet" priority="232" id="{0201A17E-EC38-4451-8D62-30A16684F4E8}">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O71</xm:sqref>
        </x14:conditionalFormatting>
        <x14:conditionalFormatting xmlns:xm="http://schemas.microsoft.com/office/excel/2006/main">
          <x14:cfRule type="iconSet" priority="231" id="{01BAB4FD-C887-4895-9383-8B6588490CC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O73</xm:sqref>
        </x14:conditionalFormatting>
        <x14:conditionalFormatting xmlns:xm="http://schemas.microsoft.com/office/excel/2006/main">
          <x14:cfRule type="iconSet" priority="230" id="{CB46A9DD-1B09-4653-8011-335101D9F9B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N61</xm:sqref>
        </x14:conditionalFormatting>
        <x14:conditionalFormatting xmlns:xm="http://schemas.microsoft.com/office/excel/2006/main">
          <x14:cfRule type="iconSet" priority="228" id="{3064CFDA-FB89-47DE-A015-A985F7BBEF3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N59</xm:sqref>
        </x14:conditionalFormatting>
        <x14:conditionalFormatting xmlns:xm="http://schemas.microsoft.com/office/excel/2006/main">
          <x14:cfRule type="iconSet" priority="227" id="{9927362A-B2B3-4312-99EB-E66A69FCF24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N65</xm:sqref>
        </x14:conditionalFormatting>
        <x14:conditionalFormatting xmlns:xm="http://schemas.microsoft.com/office/excel/2006/main">
          <x14:cfRule type="iconSet" priority="226" id="{B4ACC164-5F7B-487E-8413-ECC54DE64D8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N67</xm:sqref>
        </x14:conditionalFormatting>
        <x14:conditionalFormatting xmlns:xm="http://schemas.microsoft.com/office/excel/2006/main">
          <x14:cfRule type="iconSet" priority="225" id="{FD3E8893-BCDF-4A07-BCA9-154A5EE9D7C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N71</xm:sqref>
        </x14:conditionalFormatting>
        <x14:conditionalFormatting xmlns:xm="http://schemas.microsoft.com/office/excel/2006/main">
          <x14:cfRule type="iconSet" priority="224" id="{775DE13E-70CB-4344-AD2E-834B7006B90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N73</xm:sqref>
        </x14:conditionalFormatting>
        <x14:conditionalFormatting xmlns:xm="http://schemas.microsoft.com/office/excel/2006/main">
          <x14:cfRule type="iconSet" priority="223" id="{E064C920-2CF8-47BA-97A2-4468938DA81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M61</xm:sqref>
        </x14:conditionalFormatting>
        <x14:conditionalFormatting xmlns:xm="http://schemas.microsoft.com/office/excel/2006/main">
          <x14:cfRule type="iconSet" priority="222" id="{DDF02EAA-1C05-4E4C-9B92-A02C68CC684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M51</xm:sqref>
        </x14:conditionalFormatting>
        <x14:conditionalFormatting xmlns:xm="http://schemas.microsoft.com/office/excel/2006/main">
          <x14:cfRule type="iconSet" priority="221" id="{60BB5EBB-9D1F-422A-9DE2-6EB11448FCB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M59</xm:sqref>
        </x14:conditionalFormatting>
        <x14:conditionalFormatting xmlns:xm="http://schemas.microsoft.com/office/excel/2006/main">
          <x14:cfRule type="iconSet" priority="220" id="{FE440F65-0690-497A-9CA4-FFC6CA106E0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M65</xm:sqref>
        </x14:conditionalFormatting>
        <x14:conditionalFormatting xmlns:xm="http://schemas.microsoft.com/office/excel/2006/main">
          <x14:cfRule type="iconSet" priority="219" id="{BF9CA69C-DA9B-428D-868A-66AEDDD72AF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M67</xm:sqref>
        </x14:conditionalFormatting>
        <x14:conditionalFormatting xmlns:xm="http://schemas.microsoft.com/office/excel/2006/main">
          <x14:cfRule type="iconSet" priority="218" id="{14B281D3-62AC-44C0-A4E2-209BD7E9F90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M71</xm:sqref>
        </x14:conditionalFormatting>
        <x14:conditionalFormatting xmlns:xm="http://schemas.microsoft.com/office/excel/2006/main">
          <x14:cfRule type="iconSet" priority="217" id="{E856D498-1347-4979-A02C-81EE3350F1E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M73</xm:sqref>
        </x14:conditionalFormatting>
        <x14:conditionalFormatting xmlns:xm="http://schemas.microsoft.com/office/excel/2006/main">
          <x14:cfRule type="iconSet" priority="216" id="{0D0C5318-E9B4-435B-8744-BA04EAD61E3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N52</xm:sqref>
        </x14:conditionalFormatting>
        <x14:conditionalFormatting xmlns:xm="http://schemas.microsoft.com/office/excel/2006/main">
          <x14:cfRule type="iconSet" priority="147" id="{06FA62C9-B042-48F1-97FF-7230E4B4D31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T77</xm:sqref>
        </x14:conditionalFormatting>
        <x14:conditionalFormatting xmlns:xm="http://schemas.microsoft.com/office/excel/2006/main">
          <x14:cfRule type="iconSet" priority="155" id="{968F7D4A-2D2D-4163-9780-7DBA2061CB7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M77</xm:sqref>
        </x14:conditionalFormatting>
        <x14:conditionalFormatting xmlns:xm="http://schemas.microsoft.com/office/excel/2006/main">
          <x14:cfRule type="iconSet" priority="154" id="{14635D5E-F538-400F-B43F-7EF194CCA2D6}">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M79:M80 A80:L80</xm:sqref>
        </x14:conditionalFormatting>
        <x14:conditionalFormatting xmlns:xm="http://schemas.microsoft.com/office/excel/2006/main">
          <x14:cfRule type="iconSet" priority="153" id="{5AE26AA8-C0E1-4FC6-9A8E-C155B9995EC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N77</xm:sqref>
        </x14:conditionalFormatting>
        <x14:conditionalFormatting xmlns:xm="http://schemas.microsoft.com/office/excel/2006/main">
          <x14:cfRule type="iconSet" priority="152" id="{FD4FCA71-A280-4910-AF52-5E3CBD60FFC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O77</xm:sqref>
        </x14:conditionalFormatting>
        <x14:conditionalFormatting xmlns:xm="http://schemas.microsoft.com/office/excel/2006/main">
          <x14:cfRule type="iconSet" priority="151" id="{B94A05B3-958D-4BF7-A043-496B385A127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P77</xm:sqref>
        </x14:conditionalFormatting>
        <x14:conditionalFormatting xmlns:xm="http://schemas.microsoft.com/office/excel/2006/main">
          <x14:cfRule type="iconSet" priority="150" id="{1DB8723E-C4BD-4D6E-9ADF-582DD8F0E13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Q77</xm:sqref>
        </x14:conditionalFormatting>
        <x14:conditionalFormatting xmlns:xm="http://schemas.microsoft.com/office/excel/2006/main">
          <x14:cfRule type="iconSet" priority="149" id="{C0CE5F70-3D48-4F0E-89BA-DEF30D87CF1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R77</xm:sqref>
        </x14:conditionalFormatting>
        <x14:conditionalFormatting xmlns:xm="http://schemas.microsoft.com/office/excel/2006/main">
          <x14:cfRule type="iconSet" priority="148" id="{B630E909-659A-4DAB-9D81-C9F6E8C2E09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S77</xm:sqref>
        </x14:conditionalFormatting>
        <x14:conditionalFormatting xmlns:xm="http://schemas.microsoft.com/office/excel/2006/main">
          <x14:cfRule type="iconSet" priority="146" id="{7FC5FABE-5B7E-470B-9B38-38A769CE115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U77</xm:sqref>
        </x14:conditionalFormatting>
        <x14:conditionalFormatting xmlns:xm="http://schemas.microsoft.com/office/excel/2006/main">
          <x14:cfRule type="iconSet" priority="145" id="{0B9FBDC1-3EAD-4E39-A58E-65C23CE3CB3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V77</xm:sqref>
        </x14:conditionalFormatting>
        <x14:conditionalFormatting xmlns:xm="http://schemas.microsoft.com/office/excel/2006/main">
          <x14:cfRule type="iconSet" priority="144" id="{6D1592D4-449A-421F-8D40-B5A158A5C36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W77</xm:sqref>
        </x14:conditionalFormatting>
        <x14:conditionalFormatting xmlns:xm="http://schemas.microsoft.com/office/excel/2006/main">
          <x14:cfRule type="iconSet" priority="143" id="{CC2299D0-3980-491A-BD13-7AE53E66EA7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X77</xm:sqref>
        </x14:conditionalFormatting>
        <x14:conditionalFormatting xmlns:xm="http://schemas.microsoft.com/office/excel/2006/main">
          <x14:cfRule type="iconSet" priority="142" id="{9327DCDA-43FF-47B4-8992-60518D841156}">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Y77</xm:sqref>
        </x14:conditionalFormatting>
        <x14:conditionalFormatting xmlns:xm="http://schemas.microsoft.com/office/excel/2006/main">
          <x14:cfRule type="iconSet" priority="141" id="{092ED94D-062D-4540-A364-E14E955C8FA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Z77</xm:sqref>
        </x14:conditionalFormatting>
        <x14:conditionalFormatting xmlns:xm="http://schemas.microsoft.com/office/excel/2006/main">
          <x14:cfRule type="iconSet" priority="140" id="{C072D058-4F51-4502-9287-D7381C47B13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AA77</xm:sqref>
        </x14:conditionalFormatting>
        <x14:conditionalFormatting xmlns:xm="http://schemas.microsoft.com/office/excel/2006/main">
          <x14:cfRule type="iconSet" priority="139" id="{998ED4C4-DD73-479D-A5BF-1388C4092A9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N79:N80</xm:sqref>
        </x14:conditionalFormatting>
        <x14:conditionalFormatting xmlns:xm="http://schemas.microsoft.com/office/excel/2006/main">
          <x14:cfRule type="iconSet" priority="126" id="{E030E675-A762-42F9-8850-BF91F301496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AA79</xm:sqref>
        </x14:conditionalFormatting>
        <x14:conditionalFormatting xmlns:xm="http://schemas.microsoft.com/office/excel/2006/main">
          <x14:cfRule type="iconSet" priority="50" id="{C8E19C98-DD12-4B23-B781-3FB74D3E72D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W88</xm:sqref>
        </x14:conditionalFormatting>
        <x14:conditionalFormatting xmlns:xm="http://schemas.microsoft.com/office/excel/2006/main">
          <x14:cfRule type="iconSet" priority="62" id="{C1F6C3B0-1CB2-40C7-88BA-80E09D9DEA9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M88</xm:sqref>
        </x14:conditionalFormatting>
        <x14:conditionalFormatting xmlns:xm="http://schemas.microsoft.com/office/excel/2006/main">
          <x14:cfRule type="iconSet" priority="59" id="{6087A473-6C36-4730-B136-DBEBFC6B068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N88</xm:sqref>
        </x14:conditionalFormatting>
        <x14:conditionalFormatting xmlns:xm="http://schemas.microsoft.com/office/excel/2006/main">
          <x14:cfRule type="iconSet" priority="58" id="{EAF9AD55-5AC0-481D-B59E-F629301B2D5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O88</xm:sqref>
        </x14:conditionalFormatting>
        <x14:conditionalFormatting xmlns:xm="http://schemas.microsoft.com/office/excel/2006/main">
          <x14:cfRule type="iconSet" priority="57" id="{111969DE-FF7D-4FF0-A7F7-A166311D8086}">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P88</xm:sqref>
        </x14:conditionalFormatting>
        <x14:conditionalFormatting xmlns:xm="http://schemas.microsoft.com/office/excel/2006/main">
          <x14:cfRule type="iconSet" priority="56" id="{5D3EEE3A-31C1-469E-80A5-15F5EEF56BE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Q88</xm:sqref>
        </x14:conditionalFormatting>
        <x14:conditionalFormatting xmlns:xm="http://schemas.microsoft.com/office/excel/2006/main">
          <x14:cfRule type="iconSet" priority="55" id="{F4FB4E0E-56A3-4A72-A048-87C6D1DC2D2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R88</xm:sqref>
        </x14:conditionalFormatting>
        <x14:conditionalFormatting xmlns:xm="http://schemas.microsoft.com/office/excel/2006/main">
          <x14:cfRule type="iconSet" priority="54" id="{AA5628F2-FA5D-4692-B0FE-E8AFBA07AA1F}">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S88</xm:sqref>
        </x14:conditionalFormatting>
        <x14:conditionalFormatting xmlns:xm="http://schemas.microsoft.com/office/excel/2006/main">
          <x14:cfRule type="iconSet" priority="53" id="{DE72FC0B-A4A7-4D66-8D42-113171CDAF9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T88</xm:sqref>
        </x14:conditionalFormatting>
        <x14:conditionalFormatting xmlns:xm="http://schemas.microsoft.com/office/excel/2006/main">
          <x14:cfRule type="iconSet" priority="52" id="{B6A3F9F5-5BA1-42A6-9F2D-DE5F13927EA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U88</xm:sqref>
        </x14:conditionalFormatting>
        <x14:conditionalFormatting xmlns:xm="http://schemas.microsoft.com/office/excel/2006/main">
          <x14:cfRule type="iconSet" priority="51" id="{1545F60D-E920-4D5F-AAB5-A05460BA1D5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V88</xm:sqref>
        </x14:conditionalFormatting>
        <x14:conditionalFormatting xmlns:xm="http://schemas.microsoft.com/office/excel/2006/main">
          <x14:cfRule type="iconSet" priority="49" id="{715827A4-1E56-4305-AD9C-626AB8D743A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X88</xm:sqref>
        </x14:conditionalFormatting>
        <x14:conditionalFormatting xmlns:xm="http://schemas.microsoft.com/office/excel/2006/main">
          <x14:cfRule type="iconSet" priority="48" id="{E1A77D55-EB2C-46E1-94A3-805BFCA2B76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Y88</xm:sqref>
        </x14:conditionalFormatting>
        <x14:conditionalFormatting xmlns:xm="http://schemas.microsoft.com/office/excel/2006/main">
          <x14:cfRule type="iconSet" priority="47" id="{696556A8-1AF2-4A8C-8396-734F9C75FC06}">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Z88</xm:sqref>
        </x14:conditionalFormatting>
        <x14:conditionalFormatting xmlns:xm="http://schemas.microsoft.com/office/excel/2006/main">
          <x14:cfRule type="iconSet" priority="46" id="{6CFC5F88-484C-4430-B228-63351DA939C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AA88</xm:sqref>
        </x14:conditionalFormatting>
        <x14:conditionalFormatting xmlns:xm="http://schemas.microsoft.com/office/excel/2006/main">
          <x14:cfRule type="iconSet" priority="43" id="{7F10CF30-7FD1-4907-8552-3B217ECBD54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O90</xm:sqref>
        </x14:conditionalFormatting>
        <x14:conditionalFormatting xmlns:xm="http://schemas.microsoft.com/office/excel/2006/main">
          <x14:cfRule type="iconSet" priority="42" id="{5497162D-CFA2-4F48-9D98-6805BE3B2E3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P90</xm:sqref>
        </x14:conditionalFormatting>
        <x14:conditionalFormatting xmlns:xm="http://schemas.microsoft.com/office/excel/2006/main">
          <x14:cfRule type="iconSet" priority="41" id="{1959A256-4C09-4B17-B651-04BE071C612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Q90</xm:sqref>
        </x14:conditionalFormatting>
        <x14:conditionalFormatting xmlns:xm="http://schemas.microsoft.com/office/excel/2006/main">
          <x14:cfRule type="iconSet" priority="40" id="{605A4252-C960-4834-BD9D-2BA62AF6CCC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R90</xm:sqref>
        </x14:conditionalFormatting>
        <x14:conditionalFormatting xmlns:xm="http://schemas.microsoft.com/office/excel/2006/main">
          <x14:cfRule type="iconSet" priority="39" id="{222DE6C5-430B-4B77-9186-2AF515A2A85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S90</xm:sqref>
        </x14:conditionalFormatting>
        <x14:conditionalFormatting xmlns:xm="http://schemas.microsoft.com/office/excel/2006/main">
          <x14:cfRule type="iconSet" priority="38" id="{0236A10D-D41C-407B-BE85-9FA286CB2EE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T90</xm:sqref>
        </x14:conditionalFormatting>
        <x14:conditionalFormatting xmlns:xm="http://schemas.microsoft.com/office/excel/2006/main">
          <x14:cfRule type="iconSet" priority="37" id="{49B6AD0E-A0D1-4C06-9D94-94E602F1CA2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U90</xm:sqref>
        </x14:conditionalFormatting>
        <x14:conditionalFormatting xmlns:xm="http://schemas.microsoft.com/office/excel/2006/main">
          <x14:cfRule type="iconSet" priority="36" id="{F0A1309B-8A3B-4B90-9CA2-DF9701859B8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V90</xm:sqref>
        </x14:conditionalFormatting>
        <x14:conditionalFormatting xmlns:xm="http://schemas.microsoft.com/office/excel/2006/main">
          <x14:cfRule type="iconSet" priority="35" id="{044597E4-A017-430F-B31F-1953A78C1C6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W90</xm:sqref>
        </x14:conditionalFormatting>
        <x14:conditionalFormatting xmlns:xm="http://schemas.microsoft.com/office/excel/2006/main">
          <x14:cfRule type="iconSet" priority="34" id="{507271F5-126B-4C6C-9135-99353802A1F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X90</xm:sqref>
        </x14:conditionalFormatting>
        <x14:conditionalFormatting xmlns:xm="http://schemas.microsoft.com/office/excel/2006/main">
          <x14:cfRule type="iconSet" priority="33" id="{4F7D7317-A708-4746-A556-2C4BEC89475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Y90</xm:sqref>
        </x14:conditionalFormatting>
        <x14:conditionalFormatting xmlns:xm="http://schemas.microsoft.com/office/excel/2006/main">
          <x14:cfRule type="iconSet" priority="32" id="{DF959912-BBF9-43EB-A821-D14D05C89E3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Z90</xm:sqref>
        </x14:conditionalFormatting>
        <x14:conditionalFormatting xmlns:xm="http://schemas.microsoft.com/office/excel/2006/main">
          <x14:cfRule type="iconSet" priority="31" id="{034B7B54-795B-47D9-8344-9B9B01F8B050}">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AA90</xm:sqref>
        </x14:conditionalFormatting>
        <x14:conditionalFormatting xmlns:xm="http://schemas.microsoft.com/office/excel/2006/main">
          <x14:cfRule type="iconSet" priority="29" id="{636D9DCD-E1E3-4E89-AC1E-95D367D0D448}">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M90</xm:sqref>
        </x14:conditionalFormatting>
        <x14:conditionalFormatting xmlns:xm="http://schemas.microsoft.com/office/excel/2006/main">
          <x14:cfRule type="iconSet" priority="30" id="{5C2FCD86-B98C-47DF-8D44-76AA87571A8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N90</xm:sqref>
        </x14:conditionalFormatting>
        <x14:conditionalFormatting xmlns:xm="http://schemas.microsoft.com/office/excel/2006/main">
          <x14:cfRule type="iconSet" priority="14" id="{35BF105B-C8E0-4306-B202-E432C97C722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N51</xm:sqref>
        </x14:conditionalFormatting>
        <x14:conditionalFormatting xmlns:xm="http://schemas.microsoft.com/office/excel/2006/main">
          <x14:cfRule type="iconSet" priority="13" id="{6275E507-0844-414E-9D1C-2191F5EECAC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O51</xm:sqref>
        </x14:conditionalFormatting>
        <x14:conditionalFormatting xmlns:xm="http://schemas.microsoft.com/office/excel/2006/main">
          <x14:cfRule type="iconSet" priority="12" id="{A0092215-EF9B-412F-A714-1CCC9DF53616}">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P51</xm:sqref>
        </x14:conditionalFormatting>
        <x14:conditionalFormatting xmlns:xm="http://schemas.microsoft.com/office/excel/2006/main">
          <x14:cfRule type="iconSet" priority="11" id="{4288D018-2EA7-4E62-B29F-4578643D054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Q51</xm:sqref>
        </x14:conditionalFormatting>
        <x14:conditionalFormatting xmlns:xm="http://schemas.microsoft.com/office/excel/2006/main">
          <x14:cfRule type="iconSet" priority="10" id="{268D688C-D9DC-4D5A-B806-8BE7D21AB55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R51</xm:sqref>
        </x14:conditionalFormatting>
        <x14:conditionalFormatting xmlns:xm="http://schemas.microsoft.com/office/excel/2006/main">
          <x14:cfRule type="iconSet" priority="9" id="{2B9D6709-B548-4981-8358-8748DD4123B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S51</xm:sqref>
        </x14:conditionalFormatting>
        <x14:conditionalFormatting xmlns:xm="http://schemas.microsoft.com/office/excel/2006/main">
          <x14:cfRule type="iconSet" priority="8" id="{2566D659-C967-409B-A79A-7D5E138E699E}">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T51</xm:sqref>
        </x14:conditionalFormatting>
        <x14:conditionalFormatting xmlns:xm="http://schemas.microsoft.com/office/excel/2006/main">
          <x14:cfRule type="iconSet" priority="7" id="{A540E231-837C-42F3-88EE-8277EE2B798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U51</xm:sqref>
        </x14:conditionalFormatting>
        <x14:conditionalFormatting xmlns:xm="http://schemas.microsoft.com/office/excel/2006/main">
          <x14:cfRule type="iconSet" priority="6" id="{AA4E466B-2027-4B69-BA30-F21E49CA7DC5}">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V51</xm:sqref>
        </x14:conditionalFormatting>
        <x14:conditionalFormatting xmlns:xm="http://schemas.microsoft.com/office/excel/2006/main">
          <x14:cfRule type="iconSet" priority="5" id="{86ED8663-609A-45A4-809C-438582C63AD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W51</xm:sqref>
        </x14:conditionalFormatting>
        <x14:conditionalFormatting xmlns:xm="http://schemas.microsoft.com/office/excel/2006/main">
          <x14:cfRule type="iconSet" priority="4" id="{25610FDE-4D86-4116-AB30-E1AE61E2A67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X51</xm:sqref>
        </x14:conditionalFormatting>
        <x14:conditionalFormatting xmlns:xm="http://schemas.microsoft.com/office/excel/2006/main">
          <x14:cfRule type="iconSet" priority="3" id="{EB91C1B4-ABE7-41F4-A04D-231911F6B729}">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Y51</xm:sqref>
        </x14:conditionalFormatting>
        <x14:conditionalFormatting xmlns:xm="http://schemas.microsoft.com/office/excel/2006/main">
          <x14:cfRule type="iconSet" priority="2" id="{BC793574-8500-4006-9F4C-09CF79FFED5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Z51</xm:sqref>
        </x14:conditionalFormatting>
        <x14:conditionalFormatting xmlns:xm="http://schemas.microsoft.com/office/excel/2006/main">
          <x14:cfRule type="iconSet" priority="1" id="{0E98FF76-532F-4679-8701-6CD21ABF8C9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AA51</xm:sqref>
        </x14:conditionalFormatting>
        <x14:conditionalFormatting xmlns:xm="http://schemas.microsoft.com/office/excel/2006/main">
          <x14:cfRule type="iconSet" priority="685" id="{8B7BEF89-EF16-41BF-9A6E-B0464D9ACD9C}">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O52:AA52</xm:sqref>
        </x14:conditionalFormatting>
        <x14:conditionalFormatting xmlns:xm="http://schemas.microsoft.com/office/excel/2006/main">
          <x14:cfRule type="iconSet" priority="767" id="{346487CC-3747-43F7-8A19-C1642EC3AF6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O80:AA80</xm:sqref>
        </x14:conditionalFormatting>
        <x14:conditionalFormatting xmlns:xm="http://schemas.microsoft.com/office/excel/2006/main">
          <x14:cfRule type="iconSet" priority="842" id="{F3446308-7F91-4993-B7E0-B624A7A7AC2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O79</xm:sqref>
        </x14:conditionalFormatting>
        <x14:conditionalFormatting xmlns:xm="http://schemas.microsoft.com/office/excel/2006/main">
          <x14:cfRule type="iconSet" priority="910" id="{847454F9-5C96-43F1-AFBD-B9F1CF024222}">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P79</xm:sqref>
        </x14:conditionalFormatting>
        <x14:conditionalFormatting xmlns:xm="http://schemas.microsoft.com/office/excel/2006/main">
          <x14:cfRule type="iconSet" priority="971" id="{A218D02C-2705-44E1-B765-0097C20DF10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Q79</xm:sqref>
        </x14:conditionalFormatting>
        <x14:conditionalFormatting xmlns:xm="http://schemas.microsoft.com/office/excel/2006/main">
          <x14:cfRule type="iconSet" priority="1025" id="{85496201-825A-4D8D-B6F6-8FAE9547EE3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R79</xm:sqref>
        </x14:conditionalFormatting>
        <x14:conditionalFormatting xmlns:xm="http://schemas.microsoft.com/office/excel/2006/main">
          <x14:cfRule type="iconSet" priority="1072" id="{3D833637-BD2B-4177-8AD6-2EB5ADAC7EB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S79</xm:sqref>
        </x14:conditionalFormatting>
        <x14:conditionalFormatting xmlns:xm="http://schemas.microsoft.com/office/excel/2006/main">
          <x14:cfRule type="iconSet" priority="1112" id="{5D567E99-A2C3-4C6C-A638-1C2D716227E3}">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T79</xm:sqref>
        </x14:conditionalFormatting>
        <x14:conditionalFormatting xmlns:xm="http://schemas.microsoft.com/office/excel/2006/main">
          <x14:cfRule type="iconSet" priority="1145" id="{1353DED2-437A-4824-A93E-F39BE4A5C11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U79</xm:sqref>
        </x14:conditionalFormatting>
        <x14:conditionalFormatting xmlns:xm="http://schemas.microsoft.com/office/excel/2006/main">
          <x14:cfRule type="iconSet" priority="1171" id="{E6E305FA-FC41-4CB0-AD8F-5B045E767B27}">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V79</xm:sqref>
        </x14:conditionalFormatting>
        <x14:conditionalFormatting xmlns:xm="http://schemas.microsoft.com/office/excel/2006/main">
          <x14:cfRule type="iconSet" priority="1190" id="{7BE06BD6-6E05-41F8-93D9-F7ADDD45B10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W79</xm:sqref>
        </x14:conditionalFormatting>
        <x14:conditionalFormatting xmlns:xm="http://schemas.microsoft.com/office/excel/2006/main">
          <x14:cfRule type="iconSet" priority="1202" id="{5B180CF6-2F92-4403-9D1E-4389FB01813B}">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X79</xm:sqref>
        </x14:conditionalFormatting>
        <x14:conditionalFormatting xmlns:xm="http://schemas.microsoft.com/office/excel/2006/main">
          <x14:cfRule type="iconSet" priority="1207" id="{CD35F14D-6DB1-4CCA-ACC4-D19D3AE7095D}">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Y79</xm:sqref>
        </x14:conditionalFormatting>
        <x14:conditionalFormatting xmlns:xm="http://schemas.microsoft.com/office/excel/2006/main">
          <x14:cfRule type="iconSet" priority="1212" id="{F2AFDF07-D49B-4718-8D6D-06FDE97DFA7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Z79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0E6D8"/>
    <pageSetUpPr fitToPage="1"/>
  </sheetPr>
  <dimension ref="A1:AI24"/>
  <sheetViews>
    <sheetView showGridLines="0" showZeros="0" zoomScaleNormal="100" workbookViewId="0"/>
  </sheetViews>
  <sheetFormatPr baseColWidth="10" defaultColWidth="9.42578125" defaultRowHeight="12.75" outlineLevelCol="1" x14ac:dyDescent="0.2"/>
  <cols>
    <col min="1" max="1" width="2.85546875" style="6" customWidth="1" outlineLevel="1"/>
    <col min="2" max="3" width="19" style="6" customWidth="1" outlineLevel="1"/>
    <col min="4" max="4" width="10.5703125" style="6" customWidth="1" outlineLevel="1"/>
    <col min="5" max="5" width="2.85546875" style="6" customWidth="1"/>
    <col min="6" max="17" width="10.7109375" style="6" customWidth="1"/>
    <col min="18" max="16384" width="9.42578125" style="6"/>
  </cols>
  <sheetData>
    <row r="1" spans="6:35" ht="15" customHeight="1" x14ac:dyDescent="0.25"/>
    <row r="2" spans="6:35" ht="30" customHeight="1" x14ac:dyDescent="0.25">
      <c r="F2" s="339" t="s">
        <v>23</v>
      </c>
      <c r="G2" s="155"/>
      <c r="H2" s="155"/>
      <c r="I2" s="155"/>
      <c r="J2" s="155"/>
      <c r="K2" s="155"/>
      <c r="L2" s="155"/>
      <c r="M2" s="155"/>
      <c r="N2" s="155"/>
      <c r="O2" s="155"/>
      <c r="P2" s="155"/>
      <c r="Q2" s="155"/>
    </row>
    <row r="3" spans="6:35" ht="30" customHeight="1" x14ac:dyDescent="0.25"/>
    <row r="4" spans="6:35" ht="13.15" hidden="1" x14ac:dyDescent="0.25"/>
    <row r="5" spans="6:35" ht="13.15" x14ac:dyDescent="0.25">
      <c r="F5" s="355" t="s">
        <v>24</v>
      </c>
      <c r="G5" s="356"/>
      <c r="H5" s="356"/>
      <c r="I5" s="356"/>
      <c r="J5" s="356"/>
      <c r="K5" s="356"/>
      <c r="L5" s="356"/>
      <c r="M5" s="356"/>
      <c r="N5" s="356"/>
      <c r="O5" s="356"/>
      <c r="P5" s="356"/>
      <c r="Q5" s="357"/>
    </row>
    <row r="6" spans="6:35" ht="24" customHeight="1" x14ac:dyDescent="0.2">
      <c r="F6" s="362" t="s">
        <v>25</v>
      </c>
      <c r="G6" s="363"/>
      <c r="H6" s="363"/>
      <c r="I6" s="363"/>
      <c r="J6" s="363"/>
      <c r="K6" s="363"/>
      <c r="L6" s="363"/>
      <c r="M6" s="363"/>
      <c r="N6" s="364"/>
      <c r="O6" s="368" t="s">
        <v>26</v>
      </c>
      <c r="P6" s="369"/>
      <c r="Q6" s="200">
        <v>0</v>
      </c>
      <c r="AI6" s="77"/>
    </row>
    <row r="7" spans="6:35" ht="24" customHeight="1" x14ac:dyDescent="0.2">
      <c r="F7" s="365"/>
      <c r="G7" s="366"/>
      <c r="H7" s="366"/>
      <c r="I7" s="366"/>
      <c r="J7" s="366"/>
      <c r="K7" s="366"/>
      <c r="L7" s="366"/>
      <c r="M7" s="366"/>
      <c r="N7" s="367"/>
      <c r="O7" s="368" t="s">
        <v>27</v>
      </c>
      <c r="P7" s="369"/>
      <c r="Q7" s="200">
        <v>10</v>
      </c>
      <c r="AI7" s="78"/>
    </row>
    <row r="10" spans="6:35" ht="13.15" x14ac:dyDescent="0.25">
      <c r="F10" s="355" t="s">
        <v>28</v>
      </c>
      <c r="G10" s="356"/>
      <c r="H10" s="356"/>
      <c r="I10" s="356"/>
      <c r="J10" s="356"/>
      <c r="K10" s="356"/>
      <c r="L10" s="356"/>
      <c r="M10" s="356"/>
      <c r="N10" s="356"/>
      <c r="O10" s="356"/>
      <c r="P10" s="356"/>
      <c r="Q10" s="357"/>
    </row>
    <row r="11" spans="6:35" ht="13.15" hidden="1" x14ac:dyDescent="0.25">
      <c r="F11" s="376" t="s">
        <v>177</v>
      </c>
      <c r="G11" s="376"/>
      <c r="H11" s="376"/>
      <c r="I11" s="376"/>
      <c r="J11" s="376"/>
      <c r="K11" s="376"/>
      <c r="L11" s="376"/>
      <c r="M11" s="376"/>
      <c r="N11" s="376"/>
      <c r="O11" s="376"/>
      <c r="P11" s="376"/>
      <c r="Q11" s="79">
        <f>IF(ISBLANK(N13:N15),Q12,IF(N13="x",1,IF(N14="X",2,IF(N15="X",3,Q12))))</f>
        <v>1</v>
      </c>
    </row>
    <row r="12" spans="6:35" ht="13.15" hidden="1" x14ac:dyDescent="0.25">
      <c r="F12" s="376" t="s">
        <v>178</v>
      </c>
      <c r="G12" s="376"/>
      <c r="H12" s="376"/>
      <c r="I12" s="376"/>
      <c r="J12" s="376"/>
      <c r="K12" s="376"/>
      <c r="L12" s="376"/>
      <c r="M12" s="376"/>
      <c r="N12" s="376"/>
      <c r="O12" s="376"/>
      <c r="P12" s="376"/>
      <c r="Q12" s="80">
        <f>IF((2*MIN('Alle beregninger'!$M$7:$AA$7))&gt;MAX('Alle beregninger'!$M$7:$AA$7),1,2)</f>
        <v>2</v>
      </c>
    </row>
    <row r="13" spans="6:35" ht="24" customHeight="1" x14ac:dyDescent="0.2">
      <c r="F13" s="377" t="s">
        <v>29</v>
      </c>
      <c r="G13" s="378"/>
      <c r="H13" s="378"/>
      <c r="I13" s="378"/>
      <c r="J13" s="379"/>
      <c r="K13" s="384" t="s">
        <v>30</v>
      </c>
      <c r="L13" s="385"/>
      <c r="M13" s="386"/>
      <c r="N13" s="198" t="s">
        <v>31</v>
      </c>
      <c r="O13" s="370" t="s">
        <v>32</v>
      </c>
      <c r="P13" s="371"/>
      <c r="Q13" s="372"/>
    </row>
    <row r="14" spans="6:35" ht="24" customHeight="1" x14ac:dyDescent="0.2">
      <c r="F14" s="380"/>
      <c r="G14" s="381"/>
      <c r="H14" s="381"/>
      <c r="I14" s="381"/>
      <c r="J14" s="382"/>
      <c r="K14" s="384" t="s">
        <v>33</v>
      </c>
      <c r="L14" s="385"/>
      <c r="M14" s="386"/>
      <c r="N14" s="199"/>
      <c r="O14" s="373" t="str">
        <f>'Alle beregninger'!F84</f>
        <v>Lineær metode</v>
      </c>
      <c r="P14" s="374"/>
      <c r="Q14" s="375"/>
    </row>
    <row r="15" spans="6:35" ht="24" customHeight="1" x14ac:dyDescent="0.2">
      <c r="F15" s="360"/>
      <c r="G15" s="383"/>
      <c r="H15" s="383"/>
      <c r="I15" s="383"/>
      <c r="J15" s="361"/>
      <c r="K15" s="384" t="s">
        <v>34</v>
      </c>
      <c r="L15" s="385"/>
      <c r="M15" s="386"/>
      <c r="N15" s="198"/>
      <c r="O15" s="360" t="s">
        <v>35</v>
      </c>
      <c r="P15" s="361"/>
      <c r="Q15" s="201">
        <v>1</v>
      </c>
    </row>
    <row r="17" spans="11:17" x14ac:dyDescent="0.2">
      <c r="K17" s="358" t="s">
        <v>36</v>
      </c>
      <c r="L17" s="359"/>
      <c r="M17" s="359"/>
      <c r="N17" s="359"/>
      <c r="O17" s="359"/>
      <c r="P17" s="359"/>
      <c r="Q17" s="359"/>
    </row>
    <row r="18" spans="11:17" x14ac:dyDescent="0.2">
      <c r="K18" s="359"/>
      <c r="L18" s="359"/>
      <c r="M18" s="359"/>
      <c r="N18" s="359"/>
      <c r="O18" s="359"/>
      <c r="P18" s="359"/>
      <c r="Q18" s="359"/>
    </row>
    <row r="19" spans="11:17" x14ac:dyDescent="0.2">
      <c r="K19" s="359"/>
      <c r="L19" s="359"/>
      <c r="M19" s="359"/>
      <c r="N19" s="359"/>
      <c r="O19" s="359"/>
      <c r="P19" s="359"/>
      <c r="Q19" s="359"/>
    </row>
    <row r="20" spans="11:17" x14ac:dyDescent="0.2">
      <c r="K20" s="359"/>
      <c r="L20" s="359"/>
      <c r="M20" s="359"/>
      <c r="N20" s="359"/>
      <c r="O20" s="359"/>
      <c r="P20" s="359"/>
      <c r="Q20" s="359"/>
    </row>
    <row r="21" spans="11:17" x14ac:dyDescent="0.2">
      <c r="K21" s="359"/>
      <c r="L21" s="359"/>
      <c r="M21" s="359"/>
      <c r="N21" s="359"/>
      <c r="O21" s="359"/>
      <c r="P21" s="359"/>
      <c r="Q21" s="359"/>
    </row>
    <row r="22" spans="11:17" x14ac:dyDescent="0.2">
      <c r="K22" s="359"/>
      <c r="L22" s="359"/>
      <c r="M22" s="359"/>
      <c r="N22" s="359"/>
      <c r="O22" s="359"/>
      <c r="P22" s="359"/>
      <c r="Q22" s="359"/>
    </row>
    <row r="23" spans="11:17" x14ac:dyDescent="0.2">
      <c r="K23" s="359"/>
      <c r="L23" s="359"/>
      <c r="M23" s="359"/>
      <c r="N23" s="359"/>
      <c r="O23" s="359"/>
      <c r="P23" s="359"/>
      <c r="Q23" s="359"/>
    </row>
    <row r="24" spans="11:17" x14ac:dyDescent="0.2">
      <c r="K24" s="359"/>
      <c r="L24" s="359"/>
      <c r="M24" s="359"/>
      <c r="N24" s="359"/>
      <c r="O24" s="359"/>
      <c r="P24" s="359"/>
      <c r="Q24" s="359"/>
    </row>
  </sheetData>
  <mergeCells count="15">
    <mergeCell ref="F5:Q5"/>
    <mergeCell ref="F10:Q10"/>
    <mergeCell ref="K17:Q24"/>
    <mergeCell ref="O15:P15"/>
    <mergeCell ref="F6:N7"/>
    <mergeCell ref="O6:P6"/>
    <mergeCell ref="O7:P7"/>
    <mergeCell ref="O13:Q13"/>
    <mergeCell ref="O14:Q14"/>
    <mergeCell ref="F11:P11"/>
    <mergeCell ref="F12:P12"/>
    <mergeCell ref="F13:J15"/>
    <mergeCell ref="K13:M13"/>
    <mergeCell ref="K14:M14"/>
    <mergeCell ref="K15:M15"/>
  </mergeCells>
  <conditionalFormatting sqref="Q6">
    <cfRule type="expression" dxfId="339" priority="4">
      <formula>NOT(IF(ISBLANK(skalaFra),TRUE,FALSE))</formula>
    </cfRule>
  </conditionalFormatting>
  <conditionalFormatting sqref="Q7">
    <cfRule type="expression" dxfId="338" priority="3">
      <formula>NOT(IF(ISBLANK(Q7),TRUE,FALSE))</formula>
    </cfRule>
  </conditionalFormatting>
  <conditionalFormatting sqref="K17:Q24">
    <cfRule type="expression" dxfId="337" priority="2">
      <formula>IF(COUNTA($N$13:$N$15)&gt;1,TRUE,FALSE)</formula>
    </cfRule>
  </conditionalFormatting>
  <conditionalFormatting sqref="Q15">
    <cfRule type="expression" dxfId="336" priority="1">
      <formula>NOT(IF(ISBLANK(Q15),TRUE,FALSE))</formula>
    </cfRule>
  </conditionalFormatting>
  <pageMargins left="0.70866141732283472" right="0.70866141732283472" top="0.74803149606299213" bottom="0.74803149606299213" header="0.31496062992125984" footer="0.31496062992125984"/>
  <pageSetup paperSize="9" scale="33" orientation="landscape" r:id="rId1"/>
  <headerFooter>
    <oddFooter>&amp;L&amp;F&amp;C&amp;A&amp;Rside &amp;P/&amp;N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0E6D8"/>
    <pageSetUpPr fitToPage="1"/>
  </sheetPr>
  <dimension ref="A1:R60"/>
  <sheetViews>
    <sheetView showGridLines="0" showZeros="0" zoomScaleNormal="100" workbookViewId="0"/>
  </sheetViews>
  <sheetFormatPr baseColWidth="10" defaultColWidth="17.28515625" defaultRowHeight="12.75" outlineLevelCol="1" x14ac:dyDescent="0.2"/>
  <cols>
    <col min="1" max="1" width="2.85546875" style="6" customWidth="1" outlineLevel="1"/>
    <col min="2" max="4" width="19" style="6" customWidth="1" outlineLevel="1"/>
    <col min="5" max="5" width="2.85546875" style="6" customWidth="1"/>
    <col min="6" max="6" width="4.28515625" style="6" customWidth="1"/>
    <col min="7" max="7" width="30.5703125" style="6" customWidth="1"/>
    <col min="8" max="8" width="8.85546875" style="8" bestFit="1" customWidth="1"/>
    <col min="9" max="9" width="6.85546875" style="6" bestFit="1" customWidth="1"/>
    <col min="10" max="10" width="44.140625" style="7" customWidth="1"/>
    <col min="11" max="11" width="51.7109375" style="7" customWidth="1"/>
    <col min="12" max="12" width="10.7109375" style="7" customWidth="1"/>
    <col min="13" max="13" width="10.85546875" style="7" customWidth="1"/>
    <col min="14" max="14" width="6.28515625" style="6" customWidth="1"/>
    <col min="15" max="15" width="17.140625" style="6" customWidth="1" outlineLevel="1"/>
    <col min="16" max="16" width="18.28515625" style="6" customWidth="1" outlineLevel="1"/>
    <col min="17" max="18" width="17" style="6" customWidth="1" outlineLevel="1"/>
    <col min="19" max="16384" width="17.28515625" style="6"/>
  </cols>
  <sheetData>
    <row r="1" spans="2:18" ht="15" customHeight="1" x14ac:dyDescent="0.25"/>
    <row r="2" spans="2:18" ht="30" customHeight="1" x14ac:dyDescent="0.25">
      <c r="B2" s="127"/>
      <c r="C2" s="127"/>
      <c r="D2" s="127"/>
      <c r="E2" s="127"/>
      <c r="F2" s="160" t="s">
        <v>37</v>
      </c>
      <c r="G2" s="155"/>
      <c r="H2" s="155"/>
      <c r="I2" s="155"/>
      <c r="J2" s="155"/>
      <c r="K2" s="155"/>
      <c r="L2" s="155"/>
      <c r="M2" s="155"/>
      <c r="O2" s="13"/>
      <c r="P2" s="13"/>
      <c r="Q2" s="13"/>
      <c r="R2" s="13"/>
    </row>
    <row r="3" spans="2:18" ht="30" customHeight="1" x14ac:dyDescent="0.25"/>
    <row r="4" spans="2:18" ht="25.5" x14ac:dyDescent="0.2">
      <c r="F4" s="401" t="s">
        <v>38</v>
      </c>
      <c r="G4" s="402"/>
      <c r="H4" s="402"/>
      <c r="I4" s="402"/>
      <c r="J4" s="402"/>
      <c r="K4" s="403"/>
      <c r="L4" s="212"/>
      <c r="M4" s="213"/>
      <c r="N4" s="8"/>
      <c r="O4" s="154" t="s">
        <v>39</v>
      </c>
      <c r="P4" s="387" t="s">
        <v>40</v>
      </c>
      <c r="Q4" s="387"/>
      <c r="R4" s="387"/>
    </row>
    <row r="5" spans="2:18" ht="12.75" customHeight="1" x14ac:dyDescent="0.2">
      <c r="F5" s="406" t="s">
        <v>41</v>
      </c>
      <c r="G5" s="388" t="s">
        <v>42</v>
      </c>
      <c r="H5" s="388" t="s">
        <v>43</v>
      </c>
      <c r="I5" s="388" t="s">
        <v>44</v>
      </c>
      <c r="J5" s="388" t="s">
        <v>45</v>
      </c>
      <c r="K5" s="388" t="s">
        <v>46</v>
      </c>
      <c r="L5" s="388" t="s">
        <v>43</v>
      </c>
      <c r="M5" s="393" t="s">
        <v>47</v>
      </c>
      <c r="N5" s="8"/>
      <c r="O5" s="399">
        <v>250000</v>
      </c>
      <c r="P5" s="397" t="s">
        <v>48</v>
      </c>
      <c r="Q5" s="395" t="s">
        <v>49</v>
      </c>
      <c r="R5" s="395" t="s">
        <v>50</v>
      </c>
    </row>
    <row r="6" spans="2:18" x14ac:dyDescent="0.2">
      <c r="F6" s="407"/>
      <c r="G6" s="389"/>
      <c r="H6" s="389"/>
      <c r="I6" s="389"/>
      <c r="J6" s="389"/>
      <c r="K6" s="389"/>
      <c r="L6" s="389"/>
      <c r="M6" s="394"/>
      <c r="N6" s="8"/>
      <c r="O6" s="400"/>
      <c r="P6" s="398"/>
      <c r="Q6" s="396"/>
      <c r="R6" s="396"/>
    </row>
    <row r="7" spans="2:18" ht="17.25" customHeight="1" thickBot="1" x14ac:dyDescent="0.3">
      <c r="F7" s="249"/>
      <c r="G7" s="250"/>
      <c r="H7" s="250"/>
      <c r="I7" s="250"/>
      <c r="J7" s="251"/>
      <c r="K7" s="251"/>
      <c r="L7" s="251"/>
      <c r="M7" s="252"/>
    </row>
    <row r="8" spans="2:18" ht="17.25" customHeight="1" thickBot="1" x14ac:dyDescent="0.3">
      <c r="F8" s="253" t="s">
        <v>51</v>
      </c>
      <c r="G8" s="262" t="s">
        <v>52</v>
      </c>
      <c r="H8" s="196">
        <v>0.4</v>
      </c>
      <c r="I8" s="195" t="s">
        <v>53</v>
      </c>
      <c r="J8" s="195" t="str">
        <f>G8</f>
        <v>Pris</v>
      </c>
      <c r="K8" s="197" t="s">
        <v>54</v>
      </c>
      <c r="L8" s="264"/>
      <c r="M8" s="263">
        <f>H8</f>
        <v>0.4</v>
      </c>
      <c r="N8" s="20"/>
    </row>
    <row r="9" spans="2:18" ht="17.25" customHeight="1" thickBot="1" x14ac:dyDescent="0.3">
      <c r="F9" s="254"/>
      <c r="G9" s="44"/>
      <c r="H9" s="44"/>
      <c r="I9" s="44"/>
      <c r="J9" s="70"/>
      <c r="K9" s="70"/>
      <c r="L9" s="71"/>
      <c r="M9" s="255"/>
      <c r="N9" s="20"/>
    </row>
    <row r="10" spans="2:18" s="4" customFormat="1" ht="90" thickBot="1" x14ac:dyDescent="0.25">
      <c r="F10" s="404" t="s">
        <v>55</v>
      </c>
      <c r="G10" s="392" t="s">
        <v>56</v>
      </c>
      <c r="H10" s="409">
        <v>0.3</v>
      </c>
      <c r="I10" s="43" t="s">
        <v>57</v>
      </c>
      <c r="J10" s="72" t="s">
        <v>58</v>
      </c>
      <c r="K10" s="72" t="s">
        <v>59</v>
      </c>
      <c r="L10" s="73">
        <v>0.5</v>
      </c>
      <c r="M10" s="256">
        <f t="shared" ref="M10:M16" si="0">L10*$H$10</f>
        <v>0.15</v>
      </c>
      <c r="N10" s="20"/>
      <c r="P10" s="23">
        <f>IFERROR(Q10/'1. Grunninnstillingar'!$Q$7,0)</f>
        <v>9375</v>
      </c>
      <c r="Q10" s="23">
        <f t="shared" ref="Q10:Q16" si="1">IFERROR($O$5*M10/$M$8,0)</f>
        <v>93750</v>
      </c>
      <c r="R10" s="23">
        <f>SUM(Q10:Q16)</f>
        <v>187500</v>
      </c>
    </row>
    <row r="11" spans="2:18" s="4" customFormat="1" ht="90" thickBot="1" x14ac:dyDescent="0.25">
      <c r="F11" s="405"/>
      <c r="G11" s="392"/>
      <c r="H11" s="410"/>
      <c r="I11" s="43" t="s">
        <v>60</v>
      </c>
      <c r="J11" s="72" t="s">
        <v>61</v>
      </c>
      <c r="K11" s="72" t="s">
        <v>62</v>
      </c>
      <c r="L11" s="73">
        <v>0.3</v>
      </c>
      <c r="M11" s="256">
        <f t="shared" si="0"/>
        <v>0.09</v>
      </c>
      <c r="N11" s="20"/>
      <c r="P11" s="23">
        <f>IFERROR(Q11/'1. Grunninnstillingar'!$Q$7,0)</f>
        <v>5625</v>
      </c>
      <c r="Q11" s="23">
        <f t="shared" si="1"/>
        <v>56250</v>
      </c>
      <c r="R11" s="24"/>
    </row>
    <row r="12" spans="2:18" s="4" customFormat="1" ht="51.75" thickBot="1" x14ac:dyDescent="0.25">
      <c r="F12" s="405"/>
      <c r="G12" s="392"/>
      <c r="H12" s="410"/>
      <c r="I12" s="43" t="s">
        <v>63</v>
      </c>
      <c r="J12" s="72" t="s">
        <v>64</v>
      </c>
      <c r="K12" s="72" t="s">
        <v>65</v>
      </c>
      <c r="L12" s="73">
        <v>0.2</v>
      </c>
      <c r="M12" s="256">
        <f t="shared" si="0"/>
        <v>0.06</v>
      </c>
      <c r="N12" s="20"/>
      <c r="P12" s="23">
        <f>IFERROR(Q12/'1. Grunninnstillingar'!$Q$7,0)</f>
        <v>3750</v>
      </c>
      <c r="Q12" s="23">
        <f t="shared" si="1"/>
        <v>37500</v>
      </c>
      <c r="R12" s="24"/>
    </row>
    <row r="13" spans="2:18" s="4" customFormat="1" ht="13.5" thickBot="1" x14ac:dyDescent="0.25">
      <c r="F13" s="405"/>
      <c r="G13" s="392"/>
      <c r="H13" s="410"/>
      <c r="I13" s="43" t="s">
        <v>66</v>
      </c>
      <c r="J13" s="72" t="s">
        <v>67</v>
      </c>
      <c r="K13" s="72"/>
      <c r="L13" s="73"/>
      <c r="M13" s="256">
        <f t="shared" si="0"/>
        <v>0</v>
      </c>
      <c r="N13" s="20"/>
      <c r="P13" s="23">
        <f>IFERROR(Q13/'1. Grunninnstillingar'!$Q$7,0)</f>
        <v>0</v>
      </c>
      <c r="Q13" s="23">
        <f t="shared" si="1"/>
        <v>0</v>
      </c>
      <c r="R13" s="24"/>
    </row>
    <row r="14" spans="2:18" s="4" customFormat="1" ht="13.5" thickBot="1" x14ac:dyDescent="0.25">
      <c r="F14" s="405"/>
      <c r="G14" s="392"/>
      <c r="H14" s="410"/>
      <c r="I14" s="43" t="s">
        <v>68</v>
      </c>
      <c r="J14" s="72"/>
      <c r="K14" s="281"/>
      <c r="L14" s="73"/>
      <c r="M14" s="256">
        <f t="shared" si="0"/>
        <v>0</v>
      </c>
      <c r="N14" s="20"/>
      <c r="P14" s="23">
        <f>IFERROR(Q14/'1. Grunninnstillingar'!$Q$7,0)</f>
        <v>0</v>
      </c>
      <c r="Q14" s="23">
        <f t="shared" si="1"/>
        <v>0</v>
      </c>
      <c r="R14" s="24"/>
    </row>
    <row r="15" spans="2:18" s="4" customFormat="1" ht="13.5" thickBot="1" x14ac:dyDescent="0.25">
      <c r="F15" s="405"/>
      <c r="G15" s="392"/>
      <c r="H15" s="410"/>
      <c r="I15" s="43" t="s">
        <v>69</v>
      </c>
      <c r="J15" s="72"/>
      <c r="K15" s="72"/>
      <c r="L15" s="73"/>
      <c r="M15" s="256">
        <f t="shared" si="0"/>
        <v>0</v>
      </c>
      <c r="N15" s="20"/>
      <c r="P15" s="23">
        <f>IFERROR(Q15/'1. Grunninnstillingar'!$Q$7,0)</f>
        <v>0</v>
      </c>
      <c r="Q15" s="23">
        <f t="shared" si="1"/>
        <v>0</v>
      </c>
      <c r="R15" s="24"/>
    </row>
    <row r="16" spans="2:18" s="4" customFormat="1" ht="13.5" thickBot="1" x14ac:dyDescent="0.25">
      <c r="F16" s="408"/>
      <c r="G16" s="392"/>
      <c r="H16" s="411"/>
      <c r="I16" s="43" t="s">
        <v>70</v>
      </c>
      <c r="J16" s="72"/>
      <c r="K16" s="72"/>
      <c r="L16" s="73"/>
      <c r="M16" s="256">
        <f t="shared" si="0"/>
        <v>0</v>
      </c>
      <c r="N16" s="20"/>
      <c r="P16" s="23">
        <f>IFERROR(Q16/'1. Grunninnstillingar'!$Q$7,0)</f>
        <v>0</v>
      </c>
      <c r="Q16" s="23">
        <f t="shared" si="1"/>
        <v>0</v>
      </c>
      <c r="R16" s="24"/>
    </row>
    <row r="17" spans="6:18" ht="17.25" customHeight="1" thickBot="1" x14ac:dyDescent="0.3">
      <c r="F17" s="179"/>
      <c r="G17" s="180"/>
      <c r="H17" s="44"/>
      <c r="I17" s="45"/>
      <c r="J17" s="74"/>
      <c r="K17" s="75" t="s">
        <v>71</v>
      </c>
      <c r="L17" s="76">
        <f>SUM(L10:L16)</f>
        <v>1</v>
      </c>
      <c r="M17" s="257"/>
      <c r="N17" s="20"/>
      <c r="P17" s="21"/>
      <c r="Q17" s="21"/>
      <c r="R17" s="22"/>
    </row>
    <row r="18" spans="6:18" ht="17.25" customHeight="1" thickBot="1" x14ac:dyDescent="0.3">
      <c r="F18" s="179"/>
      <c r="G18" s="180"/>
      <c r="H18" s="44"/>
      <c r="I18" s="45"/>
      <c r="J18" s="74"/>
      <c r="K18" s="74"/>
      <c r="L18" s="71"/>
      <c r="M18" s="255"/>
      <c r="N18" s="20"/>
      <c r="P18" s="21"/>
      <c r="Q18" s="21"/>
      <c r="R18" s="22"/>
    </row>
    <row r="19" spans="6:18" s="4" customFormat="1" ht="102.75" thickBot="1" x14ac:dyDescent="0.25">
      <c r="F19" s="404" t="s">
        <v>72</v>
      </c>
      <c r="G19" s="392" t="s">
        <v>73</v>
      </c>
      <c r="H19" s="390">
        <v>0.3</v>
      </c>
      <c r="I19" s="43" t="s">
        <v>74</v>
      </c>
      <c r="J19" s="72" t="s">
        <v>75</v>
      </c>
      <c r="K19" s="72" t="s">
        <v>76</v>
      </c>
      <c r="L19" s="73">
        <v>0.3</v>
      </c>
      <c r="M19" s="258">
        <f>L19*$H$19</f>
        <v>0.09</v>
      </c>
      <c r="N19" s="20"/>
      <c r="P19" s="23">
        <f>IFERROR(Q19/'1. Grunninnstillingar'!$Q$7,0)</f>
        <v>5625</v>
      </c>
      <c r="Q19" s="23">
        <f t="shared" ref="Q19:Q26" si="2">IFERROR($O$5*M19/$M$8,0)</f>
        <v>56250</v>
      </c>
      <c r="R19" s="23">
        <f>SUM(Q19:Q25)</f>
        <v>187500</v>
      </c>
    </row>
    <row r="20" spans="6:18" s="4" customFormat="1" ht="102.75" thickBot="1" x14ac:dyDescent="0.25">
      <c r="F20" s="405"/>
      <c r="G20" s="392"/>
      <c r="H20" s="390"/>
      <c r="I20" s="43" t="s">
        <v>77</v>
      </c>
      <c r="J20" s="72" t="s">
        <v>78</v>
      </c>
      <c r="K20" s="72" t="s">
        <v>79</v>
      </c>
      <c r="L20" s="73">
        <v>0.4</v>
      </c>
      <c r="M20" s="258">
        <f t="shared" ref="M20:M25" si="3">L20*$H$19</f>
        <v>0.12</v>
      </c>
      <c r="N20" s="20"/>
      <c r="P20" s="23">
        <f>IFERROR(Q20/'1. Grunninnstillingar'!$Q$7,0)</f>
        <v>7500</v>
      </c>
      <c r="Q20" s="23">
        <f t="shared" si="2"/>
        <v>75000</v>
      </c>
      <c r="R20" s="24"/>
    </row>
    <row r="21" spans="6:18" s="4" customFormat="1" ht="64.5" thickBot="1" x14ac:dyDescent="0.25">
      <c r="F21" s="405"/>
      <c r="G21" s="392"/>
      <c r="H21" s="390"/>
      <c r="I21" s="43" t="s">
        <v>80</v>
      </c>
      <c r="J21" s="72" t="s">
        <v>81</v>
      </c>
      <c r="K21" s="72" t="s">
        <v>82</v>
      </c>
      <c r="L21" s="73">
        <v>0.3</v>
      </c>
      <c r="M21" s="258">
        <f t="shared" si="3"/>
        <v>0.09</v>
      </c>
      <c r="N21" s="20"/>
      <c r="P21" s="23">
        <f>IFERROR(Q21/'1. Grunninnstillingar'!$Q$7,0)</f>
        <v>5625</v>
      </c>
      <c r="Q21" s="23">
        <f t="shared" si="2"/>
        <v>56250</v>
      </c>
      <c r="R21" s="24"/>
    </row>
    <row r="22" spans="6:18" s="4" customFormat="1" ht="13.9" hidden="1" thickBot="1" x14ac:dyDescent="0.3">
      <c r="F22" s="405"/>
      <c r="G22" s="392"/>
      <c r="H22" s="390"/>
      <c r="I22" s="43" t="s">
        <v>179</v>
      </c>
      <c r="J22" s="72"/>
      <c r="K22" s="72"/>
      <c r="L22" s="73"/>
      <c r="M22" s="258">
        <f t="shared" si="3"/>
        <v>0</v>
      </c>
      <c r="N22" s="20"/>
      <c r="P22" s="23">
        <f>IFERROR(Q22/'1. Grunninnstillingar'!$Q$7,0)</f>
        <v>0</v>
      </c>
      <c r="Q22" s="23">
        <f t="shared" si="2"/>
        <v>0</v>
      </c>
      <c r="R22" s="24"/>
    </row>
    <row r="23" spans="6:18" s="4" customFormat="1" ht="13.9" hidden="1" thickBot="1" x14ac:dyDescent="0.3">
      <c r="F23" s="405"/>
      <c r="G23" s="392"/>
      <c r="H23" s="390"/>
      <c r="I23" s="43" t="s">
        <v>180</v>
      </c>
      <c r="J23" s="72"/>
      <c r="K23" s="72"/>
      <c r="L23" s="73"/>
      <c r="M23" s="258">
        <f t="shared" si="3"/>
        <v>0</v>
      </c>
      <c r="N23" s="20"/>
      <c r="P23" s="23">
        <f>IFERROR(Q23/'1. Grunninnstillingar'!$Q$7,0)</f>
        <v>0</v>
      </c>
      <c r="Q23" s="23">
        <f t="shared" si="2"/>
        <v>0</v>
      </c>
      <c r="R23" s="24"/>
    </row>
    <row r="24" spans="6:18" s="4" customFormat="1" ht="13.9" hidden="1" thickBot="1" x14ac:dyDescent="0.3">
      <c r="F24" s="405"/>
      <c r="G24" s="392"/>
      <c r="H24" s="390"/>
      <c r="I24" s="43" t="s">
        <v>181</v>
      </c>
      <c r="J24" s="72"/>
      <c r="K24" s="72"/>
      <c r="L24" s="73"/>
      <c r="M24" s="258">
        <f t="shared" si="3"/>
        <v>0</v>
      </c>
      <c r="N24" s="20"/>
      <c r="P24" s="23">
        <f>IFERROR(Q24/'1. Grunninnstillingar'!$Q$7,0)</f>
        <v>0</v>
      </c>
      <c r="Q24" s="23">
        <f t="shared" si="2"/>
        <v>0</v>
      </c>
      <c r="R24" s="24"/>
    </row>
    <row r="25" spans="6:18" s="4" customFormat="1" ht="13.9" hidden="1" thickBot="1" x14ac:dyDescent="0.3">
      <c r="F25" s="408"/>
      <c r="G25" s="392"/>
      <c r="H25" s="390"/>
      <c r="I25" s="43" t="s">
        <v>182</v>
      </c>
      <c r="J25" s="72"/>
      <c r="K25" s="72"/>
      <c r="L25" s="73"/>
      <c r="M25" s="258">
        <f t="shared" si="3"/>
        <v>0</v>
      </c>
      <c r="N25" s="20"/>
      <c r="P25" s="23">
        <f>IFERROR(Q25/'1. Grunninnstillingar'!$Q$7,0)</f>
        <v>0</v>
      </c>
      <c r="Q25" s="23">
        <f t="shared" si="2"/>
        <v>0</v>
      </c>
      <c r="R25" s="24"/>
    </row>
    <row r="26" spans="6:18" s="4" customFormat="1" ht="17.25" customHeight="1" thickBot="1" x14ac:dyDescent="0.25">
      <c r="F26" s="179"/>
      <c r="G26" s="180"/>
      <c r="H26" s="44"/>
      <c r="I26" s="45"/>
      <c r="J26" s="74"/>
      <c r="K26" s="75" t="s">
        <v>71</v>
      </c>
      <c r="L26" s="76">
        <f>SUM(L19:L25)</f>
        <v>1</v>
      </c>
      <c r="M26" s="258"/>
      <c r="N26" s="20"/>
      <c r="P26" s="21">
        <f>IFERROR(Q26/'1. Grunninnstillingar'!$Q$7,0)</f>
        <v>0</v>
      </c>
      <c r="Q26" s="21">
        <f t="shared" si="2"/>
        <v>0</v>
      </c>
      <c r="R26" s="24"/>
    </row>
    <row r="27" spans="6:18" s="4" customFormat="1" ht="17.25" hidden="1" customHeight="1" thickBot="1" x14ac:dyDescent="0.3">
      <c r="F27" s="179"/>
      <c r="G27" s="180"/>
      <c r="H27" s="44"/>
      <c r="I27" s="45"/>
      <c r="J27" s="74"/>
      <c r="K27" s="74"/>
      <c r="L27" s="71"/>
      <c r="M27" s="255"/>
      <c r="N27" s="20"/>
      <c r="P27" s="21"/>
      <c r="Q27" s="21"/>
      <c r="R27" s="22"/>
    </row>
    <row r="28" spans="6:18" s="4" customFormat="1" ht="13.9" hidden="1" thickBot="1" x14ac:dyDescent="0.3">
      <c r="F28" s="404" t="s">
        <v>183</v>
      </c>
      <c r="G28" s="392"/>
      <c r="H28" s="390"/>
      <c r="I28" s="43" t="s">
        <v>184</v>
      </c>
      <c r="J28" s="72"/>
      <c r="K28" s="72"/>
      <c r="L28" s="73"/>
      <c r="M28" s="256">
        <f t="shared" ref="M28:M34" si="4">L28*$H$28</f>
        <v>0</v>
      </c>
      <c r="N28" s="20"/>
      <c r="P28" s="23">
        <f>IFERROR(Q28/'1. Grunninnstillingar'!$Q$7,0)</f>
        <v>0</v>
      </c>
      <c r="Q28" s="23">
        <f t="shared" ref="Q28:Q35" si="5">IFERROR($O$5*M28/$M$8,0)</f>
        <v>0</v>
      </c>
      <c r="R28" s="23">
        <f>SUM(Q28:Q34)</f>
        <v>0</v>
      </c>
    </row>
    <row r="29" spans="6:18" s="4" customFormat="1" ht="13.9" hidden="1" thickBot="1" x14ac:dyDescent="0.3">
      <c r="F29" s="405"/>
      <c r="G29" s="392"/>
      <c r="H29" s="390"/>
      <c r="I29" s="43" t="s">
        <v>185</v>
      </c>
      <c r="J29" s="72"/>
      <c r="K29" s="72"/>
      <c r="L29" s="73"/>
      <c r="M29" s="256">
        <f t="shared" si="4"/>
        <v>0</v>
      </c>
      <c r="N29" s="20"/>
      <c r="P29" s="23">
        <f>IFERROR(Q29/'1. Grunninnstillingar'!$Q$7,0)</f>
        <v>0</v>
      </c>
      <c r="Q29" s="23">
        <f t="shared" si="5"/>
        <v>0</v>
      </c>
      <c r="R29" s="24"/>
    </row>
    <row r="30" spans="6:18" s="4" customFormat="1" ht="13.9" hidden="1" thickBot="1" x14ac:dyDescent="0.3">
      <c r="F30" s="405"/>
      <c r="G30" s="392"/>
      <c r="H30" s="390"/>
      <c r="I30" s="43" t="s">
        <v>186</v>
      </c>
      <c r="J30" s="72"/>
      <c r="K30" s="72"/>
      <c r="L30" s="73"/>
      <c r="M30" s="256">
        <f>L30*$H$28</f>
        <v>0</v>
      </c>
      <c r="N30" s="20"/>
      <c r="P30" s="23">
        <f>IFERROR(Q30/'1. Grunninnstillingar'!$Q$7,0)</f>
        <v>0</v>
      </c>
      <c r="Q30" s="23">
        <f t="shared" si="5"/>
        <v>0</v>
      </c>
      <c r="R30" s="24"/>
    </row>
    <row r="31" spans="6:18" s="4" customFormat="1" ht="13.9" hidden="1" thickBot="1" x14ac:dyDescent="0.3">
      <c r="F31" s="405"/>
      <c r="G31" s="392"/>
      <c r="H31" s="390"/>
      <c r="I31" s="43" t="s">
        <v>187</v>
      </c>
      <c r="J31" s="72"/>
      <c r="K31" s="72"/>
      <c r="L31" s="73"/>
      <c r="M31" s="256">
        <f t="shared" si="4"/>
        <v>0</v>
      </c>
      <c r="N31" s="20"/>
      <c r="P31" s="23">
        <f>IFERROR(Q31/'1. Grunninnstillingar'!$Q$7,0)</f>
        <v>0</v>
      </c>
      <c r="Q31" s="23">
        <f t="shared" si="5"/>
        <v>0</v>
      </c>
      <c r="R31" s="24"/>
    </row>
    <row r="32" spans="6:18" s="4" customFormat="1" ht="13.9" hidden="1" thickBot="1" x14ac:dyDescent="0.3">
      <c r="F32" s="405"/>
      <c r="G32" s="392"/>
      <c r="H32" s="390"/>
      <c r="I32" s="43" t="s">
        <v>188</v>
      </c>
      <c r="J32" s="72"/>
      <c r="K32" s="72"/>
      <c r="L32" s="73"/>
      <c r="M32" s="256">
        <f t="shared" si="4"/>
        <v>0</v>
      </c>
      <c r="N32" s="20"/>
      <c r="P32" s="23">
        <f>IFERROR(Q32/'1. Grunninnstillingar'!$Q$7,0)</f>
        <v>0</v>
      </c>
      <c r="Q32" s="23">
        <f t="shared" si="5"/>
        <v>0</v>
      </c>
      <c r="R32" s="24"/>
    </row>
    <row r="33" spans="5:18" s="4" customFormat="1" ht="13.9" hidden="1" thickBot="1" x14ac:dyDescent="0.3">
      <c r="F33" s="405"/>
      <c r="G33" s="392"/>
      <c r="H33" s="390"/>
      <c r="I33" s="43" t="s">
        <v>189</v>
      </c>
      <c r="J33" s="72"/>
      <c r="K33" s="72"/>
      <c r="L33" s="73"/>
      <c r="M33" s="256">
        <f t="shared" si="4"/>
        <v>0</v>
      </c>
      <c r="N33" s="20"/>
      <c r="P33" s="23">
        <f>IFERROR(Q33/'1. Grunninnstillingar'!$Q$7,0)</f>
        <v>0</v>
      </c>
      <c r="Q33" s="23">
        <f t="shared" si="5"/>
        <v>0</v>
      </c>
      <c r="R33" s="24"/>
    </row>
    <row r="34" spans="5:18" s="4" customFormat="1" ht="13.9" hidden="1" thickBot="1" x14ac:dyDescent="0.3">
      <c r="F34" s="408"/>
      <c r="G34" s="392"/>
      <c r="H34" s="390"/>
      <c r="I34" s="43" t="s">
        <v>190</v>
      </c>
      <c r="J34" s="72"/>
      <c r="K34" s="72"/>
      <c r="L34" s="73"/>
      <c r="M34" s="256">
        <f t="shared" si="4"/>
        <v>0</v>
      </c>
      <c r="N34" s="20"/>
      <c r="P34" s="23">
        <f>IFERROR(Q34/'1. Grunninnstillingar'!$Q$7,0)</f>
        <v>0</v>
      </c>
      <c r="Q34" s="23">
        <f t="shared" si="5"/>
        <v>0</v>
      </c>
      <c r="R34" s="24"/>
    </row>
    <row r="35" spans="5:18" ht="17.25" hidden="1" customHeight="1" thickBot="1" x14ac:dyDescent="0.3">
      <c r="F35" s="179"/>
      <c r="G35" s="180"/>
      <c r="H35" s="44"/>
      <c r="I35" s="45"/>
      <c r="J35" s="74"/>
      <c r="K35" s="75" t="s">
        <v>71</v>
      </c>
      <c r="L35" s="76">
        <f>SUM(L28:L34)</f>
        <v>0</v>
      </c>
      <c r="M35" s="258"/>
      <c r="N35" s="20"/>
      <c r="P35" s="21">
        <f>IFERROR(Q35/'1. Grunninnstillingar'!$Q$7,0)</f>
        <v>0</v>
      </c>
      <c r="Q35" s="21">
        <f t="shared" si="5"/>
        <v>0</v>
      </c>
      <c r="R35" s="22"/>
    </row>
    <row r="36" spans="5:18" ht="17.25" hidden="1" customHeight="1" thickBot="1" x14ac:dyDescent="0.3">
      <c r="F36" s="179"/>
      <c r="G36" s="180"/>
      <c r="H36" s="44"/>
      <c r="I36" s="45"/>
      <c r="J36" s="74"/>
      <c r="K36" s="74"/>
      <c r="L36" s="71"/>
      <c r="M36" s="255"/>
      <c r="N36" s="20"/>
      <c r="P36" s="21"/>
      <c r="Q36" s="21"/>
      <c r="R36" s="22"/>
    </row>
    <row r="37" spans="5:18" s="4" customFormat="1" ht="13.9" hidden="1" thickBot="1" x14ac:dyDescent="0.3">
      <c r="F37" s="404" t="s">
        <v>191</v>
      </c>
      <c r="G37" s="392"/>
      <c r="H37" s="390"/>
      <c r="I37" s="43" t="s">
        <v>192</v>
      </c>
      <c r="J37" s="72"/>
      <c r="K37" s="72"/>
      <c r="L37" s="73"/>
      <c r="M37" s="256">
        <f t="shared" ref="M37:M43" si="6">L37*$H$37</f>
        <v>0</v>
      </c>
      <c r="N37" s="20"/>
      <c r="P37" s="23">
        <f>IFERROR(Q37/'1. Grunninnstillingar'!$Q$7,0)</f>
        <v>0</v>
      </c>
      <c r="Q37" s="23">
        <f t="shared" ref="Q37:Q43" si="7">IFERROR($O$5*M37/$M$8,0)</f>
        <v>0</v>
      </c>
      <c r="R37" s="23">
        <f>SUM(Q37:Q43)</f>
        <v>0</v>
      </c>
    </row>
    <row r="38" spans="5:18" s="4" customFormat="1" ht="13.9" hidden="1" thickBot="1" x14ac:dyDescent="0.3">
      <c r="F38" s="405"/>
      <c r="G38" s="392"/>
      <c r="H38" s="390"/>
      <c r="I38" s="43" t="s">
        <v>193</v>
      </c>
      <c r="J38" s="72"/>
      <c r="K38" s="72"/>
      <c r="L38" s="73"/>
      <c r="M38" s="256">
        <f t="shared" si="6"/>
        <v>0</v>
      </c>
      <c r="N38" s="20"/>
      <c r="P38" s="23">
        <f>IFERROR(Q38/'1. Grunninnstillingar'!$Q$7,0)</f>
        <v>0</v>
      </c>
      <c r="Q38" s="23">
        <f t="shared" si="7"/>
        <v>0</v>
      </c>
      <c r="R38" s="25"/>
    </row>
    <row r="39" spans="5:18" s="4" customFormat="1" ht="13.9" hidden="1" thickBot="1" x14ac:dyDescent="0.3">
      <c r="F39" s="405"/>
      <c r="G39" s="392"/>
      <c r="H39" s="390"/>
      <c r="I39" s="43" t="s">
        <v>194</v>
      </c>
      <c r="J39" s="72"/>
      <c r="K39" s="72"/>
      <c r="L39" s="73"/>
      <c r="M39" s="256">
        <f t="shared" si="6"/>
        <v>0</v>
      </c>
      <c r="N39" s="20"/>
      <c r="P39" s="23">
        <f>IFERROR(Q39/'1. Grunninnstillingar'!$Q$7,0)</f>
        <v>0</v>
      </c>
      <c r="Q39" s="23">
        <f t="shared" si="7"/>
        <v>0</v>
      </c>
      <c r="R39" s="25"/>
    </row>
    <row r="40" spans="5:18" s="4" customFormat="1" ht="13.9" hidden="1" thickBot="1" x14ac:dyDescent="0.3">
      <c r="F40" s="405"/>
      <c r="G40" s="392"/>
      <c r="H40" s="390"/>
      <c r="I40" s="43" t="s">
        <v>195</v>
      </c>
      <c r="J40" s="72"/>
      <c r="K40" s="72"/>
      <c r="L40" s="73"/>
      <c r="M40" s="256">
        <f t="shared" si="6"/>
        <v>0</v>
      </c>
      <c r="N40" s="20"/>
      <c r="P40" s="23">
        <f>IFERROR(Q40/'1. Grunninnstillingar'!$Q$7,0)</f>
        <v>0</v>
      </c>
      <c r="Q40" s="23">
        <f t="shared" si="7"/>
        <v>0</v>
      </c>
      <c r="R40" s="25"/>
    </row>
    <row r="41" spans="5:18" s="4" customFormat="1" ht="13.9" hidden="1" thickBot="1" x14ac:dyDescent="0.3">
      <c r="F41" s="405"/>
      <c r="G41" s="392"/>
      <c r="H41" s="390"/>
      <c r="I41" s="43" t="s">
        <v>196</v>
      </c>
      <c r="J41" s="72"/>
      <c r="K41" s="72"/>
      <c r="L41" s="73"/>
      <c r="M41" s="256">
        <f t="shared" si="6"/>
        <v>0</v>
      </c>
      <c r="N41" s="20"/>
      <c r="P41" s="23">
        <f>IFERROR(Q41/'1. Grunninnstillingar'!$Q$7,0)</f>
        <v>0</v>
      </c>
      <c r="Q41" s="23">
        <f t="shared" si="7"/>
        <v>0</v>
      </c>
      <c r="R41" s="25"/>
    </row>
    <row r="42" spans="5:18" s="4" customFormat="1" ht="13.9" hidden="1" thickBot="1" x14ac:dyDescent="0.3">
      <c r="F42" s="405"/>
      <c r="G42" s="392"/>
      <c r="H42" s="390"/>
      <c r="I42" s="43" t="s">
        <v>197</v>
      </c>
      <c r="J42" s="72"/>
      <c r="K42" s="72"/>
      <c r="L42" s="73"/>
      <c r="M42" s="256">
        <f t="shared" si="6"/>
        <v>0</v>
      </c>
      <c r="N42" s="20"/>
      <c r="P42" s="23">
        <f>IFERROR(Q42/'1. Grunninnstillingar'!$Q$7,0)</f>
        <v>0</v>
      </c>
      <c r="Q42" s="23">
        <f t="shared" si="7"/>
        <v>0</v>
      </c>
      <c r="R42" s="25"/>
    </row>
    <row r="43" spans="5:18" s="4" customFormat="1" ht="13.9" hidden="1" thickBot="1" x14ac:dyDescent="0.3">
      <c r="F43" s="405"/>
      <c r="G43" s="392"/>
      <c r="H43" s="391"/>
      <c r="I43" s="43" t="s">
        <v>198</v>
      </c>
      <c r="J43" s="259"/>
      <c r="K43" s="259"/>
      <c r="L43" s="260"/>
      <c r="M43" s="261">
        <f t="shared" si="6"/>
        <v>0</v>
      </c>
      <c r="N43" s="20"/>
      <c r="P43" s="26">
        <f>IFERROR(Q43/'1. Grunninnstillingar'!$Q$7,0)</f>
        <v>0</v>
      </c>
      <c r="Q43" s="26">
        <f t="shared" si="7"/>
        <v>0</v>
      </c>
      <c r="R43" s="25"/>
    </row>
    <row r="44" spans="5:18" ht="17.25" hidden="1" customHeight="1" thickBot="1" x14ac:dyDescent="0.3">
      <c r="E44" s="27"/>
      <c r="F44" s="206"/>
      <c r="G44" s="207" t="s">
        <v>71</v>
      </c>
      <c r="H44" s="208">
        <f>SUM(H8:H43)</f>
        <v>1</v>
      </c>
      <c r="I44" s="209"/>
      <c r="J44" s="210"/>
      <c r="K44" s="207" t="s">
        <v>71</v>
      </c>
      <c r="L44" s="208">
        <f>SUM(L37:L43)</f>
        <v>0</v>
      </c>
      <c r="M44" s="211"/>
      <c r="N44" s="3"/>
      <c r="P44" s="28"/>
      <c r="Q44" s="28"/>
      <c r="R44" s="26">
        <f>SUM(R10:R43)</f>
        <v>375000</v>
      </c>
    </row>
    <row r="45" spans="5:18" s="7" customFormat="1" ht="13.15" hidden="1" x14ac:dyDescent="0.25">
      <c r="E45" s="27"/>
      <c r="F45" s="28"/>
      <c r="G45" s="28"/>
      <c r="H45" s="28"/>
      <c r="I45" s="28"/>
      <c r="J45" s="137"/>
      <c r="K45" s="137"/>
      <c r="L45" s="138"/>
      <c r="M45" s="138"/>
      <c r="N45" s="27"/>
      <c r="P45" s="27"/>
      <c r="Q45" s="27"/>
      <c r="R45" s="27"/>
    </row>
    <row r="46" spans="5:18" x14ac:dyDescent="0.2">
      <c r="E46" s="27"/>
      <c r="F46" s="27"/>
      <c r="G46" s="27"/>
      <c r="H46" s="27"/>
      <c r="I46" s="27"/>
      <c r="J46" s="37"/>
      <c r="K46" s="37"/>
      <c r="L46" s="37"/>
      <c r="M46" s="37"/>
      <c r="N46" s="27"/>
      <c r="P46" s="27"/>
      <c r="Q46" s="27"/>
      <c r="R46" s="27"/>
    </row>
    <row r="47" spans="5:18" x14ac:dyDescent="0.2">
      <c r="E47" s="27"/>
      <c r="F47" s="27"/>
      <c r="G47" s="27"/>
      <c r="H47" s="27"/>
      <c r="I47" s="27"/>
      <c r="J47" s="37"/>
      <c r="K47" s="37"/>
      <c r="L47" s="37"/>
      <c r="M47" s="37"/>
      <c r="N47" s="27"/>
      <c r="P47" s="27"/>
      <c r="Q47" s="27"/>
      <c r="R47" s="27"/>
    </row>
    <row r="48" spans="5:18" x14ac:dyDescent="0.2">
      <c r="E48" s="27"/>
      <c r="F48" s="27"/>
      <c r="G48" s="27"/>
      <c r="H48" s="27"/>
      <c r="I48" s="27"/>
      <c r="J48" s="37"/>
      <c r="K48" s="37"/>
      <c r="L48" s="37"/>
      <c r="M48" s="37"/>
      <c r="N48" s="27"/>
      <c r="P48" s="27"/>
      <c r="Q48" s="27"/>
      <c r="R48" s="27"/>
    </row>
    <row r="49" spans="1:18" s="7" customFormat="1" x14ac:dyDescent="0.2">
      <c r="A49" s="6"/>
      <c r="H49" s="158"/>
      <c r="R49" s="4"/>
    </row>
    <row r="50" spans="1:18" s="7" customFormat="1" x14ac:dyDescent="0.2">
      <c r="A50" s="6"/>
      <c r="H50" s="158"/>
      <c r="R50" s="4"/>
    </row>
    <row r="51" spans="1:18" s="7" customFormat="1" x14ac:dyDescent="0.2">
      <c r="A51" s="6"/>
      <c r="H51" s="158"/>
    </row>
    <row r="52" spans="1:18" s="7" customFormat="1" x14ac:dyDescent="0.2">
      <c r="A52" s="6"/>
      <c r="H52" s="158"/>
    </row>
    <row r="53" spans="1:18" s="7" customFormat="1" x14ac:dyDescent="0.2">
      <c r="A53" s="6"/>
      <c r="H53" s="158"/>
    </row>
    <row r="54" spans="1:18" s="7" customFormat="1" x14ac:dyDescent="0.2">
      <c r="A54" s="6"/>
      <c r="H54" s="158"/>
    </row>
    <row r="55" spans="1:18" s="7" customFormat="1" x14ac:dyDescent="0.2">
      <c r="A55" s="6"/>
      <c r="H55" s="158"/>
    </row>
    <row r="56" spans="1:18" s="7" customFormat="1" x14ac:dyDescent="0.25">
      <c r="H56" s="158"/>
      <c r="J56" s="5"/>
      <c r="K56" s="5"/>
      <c r="L56" s="5"/>
    </row>
    <row r="57" spans="1:18" x14ac:dyDescent="0.2">
      <c r="J57" s="17"/>
      <c r="K57" s="17"/>
      <c r="L57" s="17"/>
    </row>
    <row r="58" spans="1:18" x14ac:dyDescent="0.2">
      <c r="B58" s="5"/>
      <c r="C58" s="5"/>
      <c r="D58" s="5"/>
      <c r="E58" s="5"/>
      <c r="F58" s="5"/>
      <c r="G58" s="5"/>
      <c r="H58" s="5"/>
      <c r="I58" s="5"/>
      <c r="J58" s="39"/>
      <c r="K58" s="39"/>
      <c r="L58" s="39"/>
      <c r="M58" s="5"/>
      <c r="N58" s="5"/>
      <c r="P58" s="5"/>
      <c r="Q58" s="5"/>
      <c r="R58" s="4"/>
    </row>
    <row r="59" spans="1:18" x14ac:dyDescent="0.2">
      <c r="B59" s="4"/>
      <c r="C59" s="4"/>
      <c r="D59" s="4"/>
      <c r="E59" s="4"/>
      <c r="F59" s="4"/>
      <c r="G59" s="4"/>
      <c r="H59" s="128"/>
      <c r="I59" s="4"/>
      <c r="M59" s="17"/>
      <c r="N59" s="4"/>
      <c r="P59" s="4"/>
      <c r="Q59" s="4"/>
      <c r="R59" s="4"/>
    </row>
    <row r="60" spans="1:18" x14ac:dyDescent="0.2">
      <c r="B60" s="9"/>
      <c r="C60" s="9"/>
      <c r="D60" s="9"/>
      <c r="E60" s="9"/>
      <c r="F60" s="9"/>
      <c r="G60" s="9"/>
      <c r="H60" s="129"/>
      <c r="I60" s="9"/>
      <c r="M60" s="39"/>
      <c r="N60" s="9"/>
      <c r="P60" s="9"/>
      <c r="Q60" s="9"/>
    </row>
  </sheetData>
  <mergeCells count="26">
    <mergeCell ref="F5:F6"/>
    <mergeCell ref="F19:F25"/>
    <mergeCell ref="H10:H16"/>
    <mergeCell ref="H28:H34"/>
    <mergeCell ref="F10:F16"/>
    <mergeCell ref="G10:G16"/>
    <mergeCell ref="G28:G34"/>
    <mergeCell ref="G19:G25"/>
    <mergeCell ref="H19:H25"/>
    <mergeCell ref="F28:F34"/>
    <mergeCell ref="P4:R4"/>
    <mergeCell ref="J5:J6"/>
    <mergeCell ref="L5:L6"/>
    <mergeCell ref="H37:H43"/>
    <mergeCell ref="G37:G43"/>
    <mergeCell ref="M5:M6"/>
    <mergeCell ref="Q5:Q6"/>
    <mergeCell ref="P5:P6"/>
    <mergeCell ref="R5:R6"/>
    <mergeCell ref="K5:K6"/>
    <mergeCell ref="O5:O6"/>
    <mergeCell ref="G5:G6"/>
    <mergeCell ref="H5:H6"/>
    <mergeCell ref="I5:I6"/>
    <mergeCell ref="F4:K4"/>
    <mergeCell ref="F37:F43"/>
  </mergeCells>
  <conditionalFormatting sqref="P10:Q16 P28:Q34 P37:Q43 P19:Q25 M19:M25 M10 I10:I16">
    <cfRule type="expression" dxfId="335" priority="159">
      <formula>ISTEXT($J10)</formula>
    </cfRule>
  </conditionalFormatting>
  <conditionalFormatting sqref="O5 F8:I8">
    <cfRule type="expression" dxfId="334" priority="160">
      <formula>ISNUMBER($H$8)</formula>
    </cfRule>
  </conditionalFormatting>
  <conditionalFormatting sqref="H10:H16">
    <cfRule type="expression" dxfId="333" priority="158">
      <formula>ISNUMBER($H10)</formula>
    </cfRule>
  </conditionalFormatting>
  <conditionalFormatting sqref="M11">
    <cfRule type="expression" dxfId="332" priority="156">
      <formula>ISTEXT($J11)</formula>
    </cfRule>
  </conditionalFormatting>
  <conditionalFormatting sqref="M12">
    <cfRule type="expression" dxfId="331" priority="153">
      <formula>ISTEXT($J12)</formula>
    </cfRule>
  </conditionalFormatting>
  <conditionalFormatting sqref="L13:M13">
    <cfRule type="expression" dxfId="330" priority="152">
      <formula>ISTEXT($J13)</formula>
    </cfRule>
  </conditionalFormatting>
  <conditionalFormatting sqref="J14 L14:M14">
    <cfRule type="expression" dxfId="329" priority="151">
      <formula>ISTEXT($J14)</formula>
    </cfRule>
  </conditionalFormatting>
  <conditionalFormatting sqref="J15:M15">
    <cfRule type="expression" dxfId="328" priority="150">
      <formula>ISTEXT($J15)</formula>
    </cfRule>
  </conditionalFormatting>
  <conditionalFormatting sqref="J16:M16">
    <cfRule type="expression" dxfId="327" priority="149">
      <formula>ISTEXT($J16)</formula>
    </cfRule>
  </conditionalFormatting>
  <conditionalFormatting sqref="I19:K19 I20:I25">
    <cfRule type="expression" dxfId="326" priority="147">
      <formula>ISTEXT($J19)</formula>
    </cfRule>
  </conditionalFormatting>
  <conditionalFormatting sqref="H19:H25">
    <cfRule type="expression" dxfId="325" priority="146">
      <formula>ISNUMBER($H19)</formula>
    </cfRule>
  </conditionalFormatting>
  <conditionalFormatting sqref="J20:K20">
    <cfRule type="expression" dxfId="324" priority="145">
      <formula>ISTEXT($J20)</formula>
    </cfRule>
  </conditionalFormatting>
  <conditionalFormatting sqref="J21:K21">
    <cfRule type="expression" dxfId="323" priority="144">
      <formula>ISTEXT($J21)</formula>
    </cfRule>
  </conditionalFormatting>
  <conditionalFormatting sqref="J22:K22">
    <cfRule type="expression" dxfId="322" priority="143">
      <formula>ISTEXT($J22)</formula>
    </cfRule>
  </conditionalFormatting>
  <conditionalFormatting sqref="J23">
    <cfRule type="expression" dxfId="321" priority="142">
      <formula>ISTEXT($J23)</formula>
    </cfRule>
  </conditionalFormatting>
  <conditionalFormatting sqref="J24:K24">
    <cfRule type="expression" dxfId="320" priority="141">
      <formula>ISTEXT($J24)</formula>
    </cfRule>
  </conditionalFormatting>
  <conditionalFormatting sqref="J25:K25">
    <cfRule type="expression" dxfId="319" priority="140">
      <formula>ISTEXT($J25)</formula>
    </cfRule>
  </conditionalFormatting>
  <conditionalFormatting sqref="I28:K28 M28 I29:I34">
    <cfRule type="expression" dxfId="318" priority="139">
      <formula>ISTEXT($J28)</formula>
    </cfRule>
  </conditionalFormatting>
  <conditionalFormatting sqref="H28:H34">
    <cfRule type="expression" dxfId="317" priority="138">
      <formula>ISNUMBER($H28)</formula>
    </cfRule>
  </conditionalFormatting>
  <conditionalFormatting sqref="J29:K29 M29">
    <cfRule type="expression" dxfId="316" priority="137">
      <formula>ISTEXT($J29)</formula>
    </cfRule>
  </conditionalFormatting>
  <conditionalFormatting sqref="J30:K30 M30">
    <cfRule type="expression" dxfId="315" priority="136">
      <formula>ISTEXT($J30)</formula>
    </cfRule>
  </conditionalFormatting>
  <conditionalFormatting sqref="J31:K31 M31:M34">
    <cfRule type="expression" dxfId="314" priority="135">
      <formula>ISTEXT($J31)</formula>
    </cfRule>
  </conditionalFormatting>
  <conditionalFormatting sqref="J32:K32">
    <cfRule type="expression" dxfId="313" priority="134">
      <formula>ISTEXT($J32)</formula>
    </cfRule>
  </conditionalFormatting>
  <conditionalFormatting sqref="J33:K33">
    <cfRule type="expression" dxfId="312" priority="133">
      <formula>ISTEXT($J33)</formula>
    </cfRule>
  </conditionalFormatting>
  <conditionalFormatting sqref="J34:K34">
    <cfRule type="expression" dxfId="311" priority="132">
      <formula>ISTEXT($J34)</formula>
    </cfRule>
  </conditionalFormatting>
  <conditionalFormatting sqref="M37 K41:K43 I37:I43">
    <cfRule type="expression" dxfId="310" priority="131">
      <formula>ISTEXT($J37)</formula>
    </cfRule>
  </conditionalFormatting>
  <conditionalFormatting sqref="H37:H43">
    <cfRule type="expression" dxfId="309" priority="130">
      <formula>ISNUMBER($H37)</formula>
    </cfRule>
  </conditionalFormatting>
  <conditionalFormatting sqref="R10">
    <cfRule type="expression" dxfId="308" priority="114">
      <formula>IF(Q10&gt;0,TRUE,FALSE)</formula>
    </cfRule>
  </conditionalFormatting>
  <conditionalFormatting sqref="R19">
    <cfRule type="expression" dxfId="307" priority="109">
      <formula>IF(Q19&gt;0,TRUE,FALSE)</formula>
    </cfRule>
  </conditionalFormatting>
  <conditionalFormatting sqref="R28">
    <cfRule type="expression" dxfId="306" priority="108">
      <formula>IF(Q28&gt;0,TRUE,FALSE)</formula>
    </cfRule>
  </conditionalFormatting>
  <conditionalFormatting sqref="R37">
    <cfRule type="expression" dxfId="305" priority="107">
      <formula>IF(Q37&gt;0,TRUE,FALSE)</formula>
    </cfRule>
  </conditionalFormatting>
  <conditionalFormatting sqref="M38">
    <cfRule type="expression" dxfId="304" priority="105">
      <formula>ISTEXT($J38)</formula>
    </cfRule>
  </conditionalFormatting>
  <conditionalFormatting sqref="M39">
    <cfRule type="expression" dxfId="303" priority="104">
      <formula>ISTEXT($J39)</formula>
    </cfRule>
  </conditionalFormatting>
  <conditionalFormatting sqref="M40">
    <cfRule type="expression" dxfId="302" priority="103">
      <formula>ISTEXT($J40)</formula>
    </cfRule>
  </conditionalFormatting>
  <conditionalFormatting sqref="J41:K41 M41">
    <cfRule type="expression" dxfId="301" priority="102">
      <formula>ISTEXT($J41)</formula>
    </cfRule>
  </conditionalFormatting>
  <conditionalFormatting sqref="J42:K42 M42">
    <cfRule type="expression" dxfId="300" priority="101">
      <formula>ISTEXT($J42)</formula>
    </cfRule>
  </conditionalFormatting>
  <conditionalFormatting sqref="J43:K43 M43">
    <cfRule type="expression" dxfId="299" priority="100">
      <formula>ISTEXT($J43)</formula>
    </cfRule>
  </conditionalFormatting>
  <conditionalFormatting sqref="H10:H16 H19:H25 H28:H34 H37:H43 H8">
    <cfRule type="expression" dxfId="298" priority="99">
      <formula>IF(SUM($H$8,$H$10,$H$19,$H$28,$H$37)&lt;&gt;1,TRUE,FALSE)</formula>
    </cfRule>
  </conditionalFormatting>
  <conditionalFormatting sqref="L13:L16">
    <cfRule type="expression" dxfId="297" priority="62">
      <formula>IF(SUM($L$10:$L$16)&lt;&gt;1,TRUE,FALSE)</formula>
    </cfRule>
  </conditionalFormatting>
  <conditionalFormatting sqref="L19">
    <cfRule type="expression" dxfId="296" priority="97">
      <formula>ISTEXT($J19)</formula>
    </cfRule>
  </conditionalFormatting>
  <conditionalFormatting sqref="L20">
    <cfRule type="expression" dxfId="295" priority="96">
      <formula>ISTEXT($J20)</formula>
    </cfRule>
  </conditionalFormatting>
  <conditionalFormatting sqref="L21">
    <cfRule type="expression" dxfId="294" priority="95">
      <formula>ISTEXT($J21)</formula>
    </cfRule>
  </conditionalFormatting>
  <conditionalFormatting sqref="L22">
    <cfRule type="expression" dxfId="293" priority="94">
      <formula>ISTEXT($J22)</formula>
    </cfRule>
  </conditionalFormatting>
  <conditionalFormatting sqref="L23">
    <cfRule type="expression" dxfId="292" priority="93">
      <formula>ISTEXT($J23)</formula>
    </cfRule>
  </conditionalFormatting>
  <conditionalFormatting sqref="L24">
    <cfRule type="expression" dxfId="291" priority="92">
      <formula>ISTEXT($J24)</formula>
    </cfRule>
  </conditionalFormatting>
  <conditionalFormatting sqref="L25">
    <cfRule type="expression" dxfId="290" priority="91">
      <formula>ISTEXT($J25)</formula>
    </cfRule>
  </conditionalFormatting>
  <conditionalFormatting sqref="L19:L25">
    <cfRule type="expression" dxfId="289" priority="41">
      <formula>IF(SUM($L$19:$L$25)&lt;&gt;1,TRUE,FALSE)</formula>
    </cfRule>
  </conditionalFormatting>
  <conditionalFormatting sqref="R27:R28 R35:R37 R10 O5 P10:Q43 R17:R19">
    <cfRule type="cellIs" dxfId="288" priority="89" operator="equal">
      <formula>0</formula>
    </cfRule>
  </conditionalFormatting>
  <conditionalFormatting sqref="L28">
    <cfRule type="expression" dxfId="287" priority="88">
      <formula>ISTEXT($J28)</formula>
    </cfRule>
  </conditionalFormatting>
  <conditionalFormatting sqref="L29">
    <cfRule type="expression" dxfId="286" priority="87">
      <formula>ISTEXT($J29)</formula>
    </cfRule>
  </conditionalFormatting>
  <conditionalFormatting sqref="L30">
    <cfRule type="expression" dxfId="285" priority="86">
      <formula>ISTEXT($J30)</formula>
    </cfRule>
  </conditionalFormatting>
  <conditionalFormatting sqref="L31">
    <cfRule type="expression" dxfId="284" priority="85">
      <formula>ISTEXT($J31)</formula>
    </cfRule>
  </conditionalFormatting>
  <conditionalFormatting sqref="L32">
    <cfRule type="expression" dxfId="283" priority="84">
      <formula>ISTEXT($J32)</formula>
    </cfRule>
  </conditionalFormatting>
  <conditionalFormatting sqref="L33">
    <cfRule type="expression" dxfId="282" priority="83">
      <formula>ISTEXT($J33)</formula>
    </cfRule>
  </conditionalFormatting>
  <conditionalFormatting sqref="L34">
    <cfRule type="expression" dxfId="281" priority="82">
      <formula>ISTEXT($J34)</formula>
    </cfRule>
  </conditionalFormatting>
  <conditionalFormatting sqref="L28:L34">
    <cfRule type="expression" dxfId="280" priority="81">
      <formula>IF(SUM($L$28:$L$34)&lt;&gt;1,TRUE,FALSE)</formula>
    </cfRule>
  </conditionalFormatting>
  <conditionalFormatting sqref="L37">
    <cfRule type="expression" dxfId="279" priority="80">
      <formula>ISTEXT($J37)</formula>
    </cfRule>
  </conditionalFormatting>
  <conditionalFormatting sqref="L38">
    <cfRule type="expression" dxfId="278" priority="79">
      <formula>ISTEXT($J38)</formula>
    </cfRule>
  </conditionalFormatting>
  <conditionalFormatting sqref="L39">
    <cfRule type="expression" dxfId="277" priority="78">
      <formula>ISTEXT($J39)</formula>
    </cfRule>
  </conditionalFormatting>
  <conditionalFormatting sqref="L40">
    <cfRule type="expression" dxfId="276" priority="77">
      <formula>ISTEXT($J40)</formula>
    </cfRule>
  </conditionalFormatting>
  <conditionalFormatting sqref="L41">
    <cfRule type="expression" dxfId="275" priority="76">
      <formula>ISTEXT($J41)</formula>
    </cfRule>
  </conditionalFormatting>
  <conditionalFormatting sqref="L42">
    <cfRule type="expression" dxfId="274" priority="75">
      <formula>ISTEXT($J42)</formula>
    </cfRule>
  </conditionalFormatting>
  <conditionalFormatting sqref="L43">
    <cfRule type="expression" dxfId="273" priority="74">
      <formula>ISTEXT($J43)</formula>
    </cfRule>
  </conditionalFormatting>
  <conditionalFormatting sqref="L37:L43">
    <cfRule type="expression" dxfId="272" priority="73">
      <formula>IF(SUM($L$37:$L$43)&lt;&gt;1,TRUE,FALSE)</formula>
    </cfRule>
  </conditionalFormatting>
  <conditionalFormatting sqref="F17:H17">
    <cfRule type="expression" dxfId="271" priority="71">
      <formula>IF($H$10&gt;0,TRUE,FALSE)</formula>
    </cfRule>
  </conditionalFormatting>
  <conditionalFormatting sqref="F26:H26">
    <cfRule type="expression" dxfId="270" priority="70">
      <formula>IF($H$19&gt;0,TRUE,FALSE)</formula>
    </cfRule>
  </conditionalFormatting>
  <conditionalFormatting sqref="F35:H35">
    <cfRule type="expression" dxfId="269" priority="69">
      <formula>IF($H$28&gt;0,TRUE,FALSE)</formula>
    </cfRule>
  </conditionalFormatting>
  <conditionalFormatting sqref="F44">
    <cfRule type="expression" dxfId="268" priority="68">
      <formula>IF($H$37&gt;0,TRUE,FALSE)</formula>
    </cfRule>
  </conditionalFormatting>
  <conditionalFormatting sqref="H8">
    <cfRule type="expression" dxfId="267" priority="65">
      <formula>NOT(IF(ISBLANK($H$8),TRUE,FALSE))</formula>
    </cfRule>
  </conditionalFormatting>
  <conditionalFormatting sqref="H10:H16">
    <cfRule type="expression" dxfId="266" priority="64">
      <formula>NOT(IF(ISBLANK($H$10),TRUE,FALSE))</formula>
    </cfRule>
  </conditionalFormatting>
  <conditionalFormatting sqref="R44">
    <cfRule type="expression" dxfId="265" priority="61">
      <formula>IF(M8&gt;0,TRUE,FALSE)</formula>
    </cfRule>
  </conditionalFormatting>
  <conditionalFormatting sqref="R44">
    <cfRule type="cellIs" dxfId="264" priority="60" operator="equal">
      <formula>0</formula>
    </cfRule>
  </conditionalFormatting>
  <conditionalFormatting sqref="R10">
    <cfRule type="expression" dxfId="263" priority="59">
      <formula>ISTEXT($J10)</formula>
    </cfRule>
  </conditionalFormatting>
  <conditionalFormatting sqref="R19">
    <cfRule type="expression" dxfId="262" priority="58">
      <formula>IF(Q19&gt;0,TRUE,FALSE)</formula>
    </cfRule>
  </conditionalFormatting>
  <conditionalFormatting sqref="R19">
    <cfRule type="expression" dxfId="261" priority="57">
      <formula>ISTEXT($J19)</formula>
    </cfRule>
  </conditionalFormatting>
  <conditionalFormatting sqref="R28">
    <cfRule type="expression" dxfId="260" priority="56">
      <formula>IF(Q28&gt;0,TRUE,FALSE)</formula>
    </cfRule>
  </conditionalFormatting>
  <conditionalFormatting sqref="R28">
    <cfRule type="expression" dxfId="259" priority="55">
      <formula>IF(Q28&gt;0,TRUE,FALSE)</formula>
    </cfRule>
  </conditionalFormatting>
  <conditionalFormatting sqref="R28">
    <cfRule type="expression" dxfId="258" priority="54">
      <formula>ISTEXT($J28)</formula>
    </cfRule>
  </conditionalFormatting>
  <conditionalFormatting sqref="R37">
    <cfRule type="expression" dxfId="257" priority="53">
      <formula>IF(Q37&gt;0,TRUE,FALSE)</formula>
    </cfRule>
  </conditionalFormatting>
  <conditionalFormatting sqref="R37">
    <cfRule type="expression" dxfId="256" priority="52">
      <formula>IF(Q37&gt;0,TRUE,FALSE)</formula>
    </cfRule>
  </conditionalFormatting>
  <conditionalFormatting sqref="R37">
    <cfRule type="expression" dxfId="255" priority="51">
      <formula>ISTEXT($J37)</formula>
    </cfRule>
  </conditionalFormatting>
  <conditionalFormatting sqref="L20">
    <cfRule type="expression" dxfId="254" priority="90">
      <formula>ISTEXT($J20)</formula>
    </cfRule>
  </conditionalFormatting>
  <conditionalFormatting sqref="L21">
    <cfRule type="expression" dxfId="253" priority="46">
      <formula>ISTEXT($J21)</formula>
    </cfRule>
  </conditionalFormatting>
  <conditionalFormatting sqref="L20">
    <cfRule type="expression" dxfId="252" priority="45">
      <formula>ISTEXT($J20)</formula>
    </cfRule>
  </conditionalFormatting>
  <conditionalFormatting sqref="R19">
    <cfRule type="expression" dxfId="251" priority="40">
      <formula>IF(Q19&gt;0,TRUE,FALSE)</formula>
    </cfRule>
  </conditionalFormatting>
  <conditionalFormatting sqref="R19">
    <cfRule type="expression" dxfId="250" priority="39">
      <formula>ISTEXT($J19)</formula>
    </cfRule>
  </conditionalFormatting>
  <conditionalFormatting sqref="K23">
    <cfRule type="expression" dxfId="249" priority="38">
      <formula>ISTEXT($J23)</formula>
    </cfRule>
  </conditionalFormatting>
  <conditionalFormatting sqref="J8:M8">
    <cfRule type="expression" dxfId="248" priority="35">
      <formula>ISNUMBER($H$8)</formula>
    </cfRule>
  </conditionalFormatting>
  <conditionalFormatting sqref="F10">
    <cfRule type="expression" dxfId="247" priority="33">
      <formula>ISTEXT($J10)</formula>
    </cfRule>
  </conditionalFormatting>
  <conditionalFormatting sqref="F19">
    <cfRule type="expression" dxfId="246" priority="32">
      <formula>ISTEXT($J19)</formula>
    </cfRule>
  </conditionalFormatting>
  <conditionalFormatting sqref="F28">
    <cfRule type="expression" dxfId="245" priority="31">
      <formula>ISTEXT($J28)</formula>
    </cfRule>
  </conditionalFormatting>
  <conditionalFormatting sqref="F37">
    <cfRule type="expression" dxfId="244" priority="30">
      <formula>ISTEXT($J37)</formula>
    </cfRule>
  </conditionalFormatting>
  <conditionalFormatting sqref="G19:G25">
    <cfRule type="expression" dxfId="243" priority="25">
      <formula>ISNUMBER($H19)</formula>
    </cfRule>
  </conditionalFormatting>
  <conditionalFormatting sqref="G28:G34">
    <cfRule type="expression" dxfId="242" priority="24">
      <formula>ISNUMBER($H28)</formula>
    </cfRule>
  </conditionalFormatting>
  <conditionalFormatting sqref="G37:G43">
    <cfRule type="expression" dxfId="241" priority="23">
      <formula>ISNUMBER($H37)</formula>
    </cfRule>
  </conditionalFormatting>
  <conditionalFormatting sqref="J37:K37 K38:K39">
    <cfRule type="expression" dxfId="240" priority="21">
      <formula>ISTEXT($J37)</formula>
    </cfRule>
  </conditionalFormatting>
  <conditionalFormatting sqref="J38:K38">
    <cfRule type="expression" dxfId="239" priority="20">
      <formula>ISTEXT($J38)</formula>
    </cfRule>
  </conditionalFormatting>
  <conditionalFormatting sqref="J39:K39">
    <cfRule type="expression" dxfId="238" priority="19">
      <formula>ISTEXT($J39)</formula>
    </cfRule>
  </conditionalFormatting>
  <conditionalFormatting sqref="K40">
    <cfRule type="expression" dxfId="237" priority="18">
      <formula>ISTEXT($J40)</formula>
    </cfRule>
  </conditionalFormatting>
  <conditionalFormatting sqref="J40:K40">
    <cfRule type="expression" dxfId="236" priority="17">
      <formula>ISTEXT($J40)</formula>
    </cfRule>
  </conditionalFormatting>
  <conditionalFormatting sqref="G10:G16">
    <cfRule type="expression" dxfId="235" priority="16">
      <formula>ISNUMBER($H10)</formula>
    </cfRule>
  </conditionalFormatting>
  <conditionalFormatting sqref="K13">
    <cfRule type="expression" dxfId="234" priority="12">
      <formula>ISTEXT($J13)</formula>
    </cfRule>
  </conditionalFormatting>
  <conditionalFormatting sqref="K13">
    <cfRule type="expression" dxfId="233" priority="11">
      <formula>ISTEXT($J13)</formula>
    </cfRule>
  </conditionalFormatting>
  <conditionalFormatting sqref="L10">
    <cfRule type="expression" dxfId="232" priority="10">
      <formula>ISTEXT($J10)</formula>
    </cfRule>
  </conditionalFormatting>
  <conditionalFormatting sqref="L11">
    <cfRule type="expression" dxfId="231" priority="9">
      <formula>ISTEXT($J11)</formula>
    </cfRule>
  </conditionalFormatting>
  <conditionalFormatting sqref="L12">
    <cfRule type="expression" dxfId="230" priority="8">
      <formula>ISTEXT($J12)</formula>
    </cfRule>
  </conditionalFormatting>
  <conditionalFormatting sqref="L10:L12">
    <cfRule type="expression" dxfId="229" priority="6">
      <formula>IF(SUM($L$10:$L$16)&lt;&gt;1,TRUE,FALSE)</formula>
    </cfRule>
  </conditionalFormatting>
  <conditionalFormatting sqref="L10">
    <cfRule type="expression" dxfId="228" priority="7">
      <formula>NOT(IF(ISBLANK($L$10),TRUE,FALSE))</formula>
    </cfRule>
  </conditionalFormatting>
  <conditionalFormatting sqref="L10">
    <cfRule type="expression" dxfId="227" priority="5">
      <formula>ISTEXT($J10)</formula>
    </cfRule>
  </conditionalFormatting>
  <conditionalFormatting sqref="J10:K10 K11:K12">
    <cfRule type="expression" dxfId="226" priority="4">
      <formula>ISTEXT($J10)</formula>
    </cfRule>
  </conditionalFormatting>
  <conditionalFormatting sqref="J11:K11">
    <cfRule type="expression" dxfId="225" priority="3">
      <formula>ISTEXT($J11)</formula>
    </cfRule>
  </conditionalFormatting>
  <conditionalFormatting sqref="J12:K12">
    <cfRule type="expression" dxfId="224" priority="2">
      <formula>ISTEXT($J12)</formula>
    </cfRule>
  </conditionalFormatting>
  <conditionalFormatting sqref="J13">
    <cfRule type="expression" dxfId="223" priority="1">
      <formula>ISTEXT($J13)</formula>
    </cfRule>
  </conditionalFormatting>
  <pageMargins left="0.70866141732283472" right="0.70866141732283472" top="0.74803149606299213" bottom="0.74803149606299213" header="0.31496062992125984" footer="0.31496062992125984"/>
  <pageSetup paperSize="9" scale="51" orientation="portrait" r:id="rId1"/>
  <headerFooter>
    <oddFooter>&amp;L&amp;F&amp;C&amp;A&amp;Rside &amp;P/&amp;N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sheetPr>
  <dimension ref="A1:D19"/>
  <sheetViews>
    <sheetView workbookViewId="0"/>
  </sheetViews>
  <sheetFormatPr baseColWidth="10" defaultColWidth="51.7109375" defaultRowHeight="15" x14ac:dyDescent="0.25"/>
  <cols>
    <col min="1" max="1" width="46.28515625" bestFit="1" customWidth="1"/>
    <col min="2" max="2" width="24.5703125" bestFit="1" customWidth="1"/>
    <col min="3" max="3" width="19.7109375" bestFit="1" customWidth="1"/>
    <col min="4" max="4" width="21.5703125" bestFit="1" customWidth="1"/>
  </cols>
  <sheetData>
    <row r="1" spans="1:4" ht="15.75" thickBot="1" x14ac:dyDescent="0.3"/>
    <row r="2" spans="1:4" ht="19.5" thickBot="1" x14ac:dyDescent="0.3">
      <c r="A2" s="282" t="s">
        <v>83</v>
      </c>
      <c r="B2" s="329" t="s">
        <v>84</v>
      </c>
      <c r="C2" s="329" t="s">
        <v>84</v>
      </c>
      <c r="D2" s="285" t="s">
        <v>85</v>
      </c>
    </row>
    <row r="3" spans="1:4" ht="15.75" thickBot="1" x14ac:dyDescent="0.3"/>
    <row r="4" spans="1:4" x14ac:dyDescent="0.25">
      <c r="A4" s="412" t="s">
        <v>86</v>
      </c>
      <c r="B4" s="415" t="s">
        <v>87</v>
      </c>
      <c r="C4" s="415" t="s">
        <v>88</v>
      </c>
      <c r="D4" s="415" t="s">
        <v>89</v>
      </c>
    </row>
    <row r="5" spans="1:4" x14ac:dyDescent="0.25">
      <c r="A5" s="413"/>
      <c r="B5" s="416"/>
      <c r="C5" s="416"/>
      <c r="D5" s="416"/>
    </row>
    <row r="6" spans="1:4" x14ac:dyDescent="0.25">
      <c r="A6" s="413"/>
      <c r="B6" s="416"/>
      <c r="C6" s="416"/>
      <c r="D6" s="416"/>
    </row>
    <row r="7" spans="1:4" ht="15.75" thickBot="1" x14ac:dyDescent="0.3">
      <c r="A7" s="414"/>
      <c r="B7" s="417"/>
      <c r="C7" s="417"/>
      <c r="D7" s="417"/>
    </row>
    <row r="8" spans="1:4" ht="15.75" thickBot="1" x14ac:dyDescent="0.3">
      <c r="A8" s="330" t="s">
        <v>90</v>
      </c>
      <c r="B8" s="331">
        <v>5</v>
      </c>
      <c r="C8" s="332">
        <v>4</v>
      </c>
      <c r="D8" s="333" t="s">
        <v>91</v>
      </c>
    </row>
    <row r="9" spans="1:4" ht="15.75" thickBot="1" x14ac:dyDescent="0.3">
      <c r="A9" s="330" t="s">
        <v>92</v>
      </c>
      <c r="B9" s="331">
        <v>4</v>
      </c>
      <c r="C9" s="332">
        <v>3</v>
      </c>
      <c r="D9" s="333" t="s">
        <v>93</v>
      </c>
    </row>
    <row r="10" spans="1:4" ht="15.75" thickBot="1" x14ac:dyDescent="0.3">
      <c r="A10" s="334" t="s">
        <v>94</v>
      </c>
      <c r="B10" s="331">
        <v>4</v>
      </c>
      <c r="C10" s="332">
        <v>0</v>
      </c>
      <c r="D10" s="335"/>
    </row>
    <row r="11" spans="1:4" ht="15.75" thickBot="1" x14ac:dyDescent="0.3">
      <c r="A11" s="334" t="s">
        <v>95</v>
      </c>
      <c r="B11" s="331">
        <v>4</v>
      </c>
      <c r="C11" s="332">
        <v>0</v>
      </c>
      <c r="D11" s="335"/>
    </row>
    <row r="12" spans="1:4" ht="15.75" thickBot="1" x14ac:dyDescent="0.3">
      <c r="A12" s="330" t="s">
        <v>96</v>
      </c>
      <c r="B12" s="331">
        <v>4</v>
      </c>
      <c r="C12" s="332">
        <v>0</v>
      </c>
      <c r="D12" s="333"/>
    </row>
    <row r="13" spans="1:4" ht="15.75" thickBot="1" x14ac:dyDescent="0.3">
      <c r="A13" s="330" t="s">
        <v>97</v>
      </c>
      <c r="B13" s="331">
        <v>3</v>
      </c>
      <c r="C13" s="332">
        <v>0</v>
      </c>
      <c r="D13" s="333"/>
    </row>
    <row r="14" spans="1:4" ht="15.75" thickBot="1" x14ac:dyDescent="0.3">
      <c r="A14" s="330" t="s">
        <v>98</v>
      </c>
      <c r="B14" s="331">
        <v>3</v>
      </c>
      <c r="C14" s="332">
        <v>0</v>
      </c>
      <c r="D14" s="333"/>
    </row>
    <row r="15" spans="1:4" ht="15.75" thickBot="1" x14ac:dyDescent="0.3">
      <c r="A15" s="330" t="s">
        <v>99</v>
      </c>
      <c r="B15" s="331">
        <v>3</v>
      </c>
      <c r="C15" s="332">
        <v>0</v>
      </c>
      <c r="D15" s="333"/>
    </row>
    <row r="16" spans="1:4" ht="15.75" thickBot="1" x14ac:dyDescent="0.3">
      <c r="A16" s="330" t="s">
        <v>100</v>
      </c>
      <c r="B16" s="331">
        <v>2</v>
      </c>
      <c r="C16" s="332">
        <v>0</v>
      </c>
      <c r="D16" s="333"/>
    </row>
    <row r="17" spans="1:4" ht="15.75" thickBot="1" x14ac:dyDescent="0.3">
      <c r="A17" s="330" t="s">
        <v>101</v>
      </c>
      <c r="B17" s="331">
        <v>1</v>
      </c>
      <c r="C17" s="332">
        <v>0</v>
      </c>
      <c r="D17" s="333"/>
    </row>
    <row r="18" spans="1:4" ht="15.75" thickBot="1" x14ac:dyDescent="0.3">
      <c r="A18" s="336" t="s">
        <v>102</v>
      </c>
      <c r="B18" s="336"/>
      <c r="C18" s="336"/>
      <c r="D18" s="337" t="s">
        <v>103</v>
      </c>
    </row>
    <row r="19" spans="1:4" ht="15.75" thickTop="1" x14ac:dyDescent="0.25"/>
  </sheetData>
  <mergeCells count="4">
    <mergeCell ref="A4:A7"/>
    <mergeCell ref="B4:B7"/>
    <mergeCell ref="C4:C7"/>
    <mergeCell ref="D4: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sheetPr>
  <dimension ref="A2:H13"/>
  <sheetViews>
    <sheetView workbookViewId="0"/>
  </sheetViews>
  <sheetFormatPr baseColWidth="10" defaultColWidth="33.5703125" defaultRowHeight="15" x14ac:dyDescent="0.25"/>
  <sheetData>
    <row r="2" spans="1:8" ht="18.75" x14ac:dyDescent="0.25">
      <c r="A2" s="314" t="s">
        <v>104</v>
      </c>
      <c r="B2" s="314"/>
      <c r="C2" s="315" t="s">
        <v>105</v>
      </c>
      <c r="D2" s="316" t="s">
        <v>106</v>
      </c>
    </row>
    <row r="3" spans="1:8" ht="19.5" thickBot="1" x14ac:dyDescent="0.3">
      <c r="A3" s="317"/>
      <c r="B3" s="318"/>
      <c r="C3" s="318"/>
      <c r="D3" s="318"/>
      <c r="E3" s="319"/>
      <c r="F3" s="319"/>
      <c r="G3" s="319"/>
      <c r="H3" s="319"/>
    </row>
    <row r="4" spans="1:8" x14ac:dyDescent="0.25">
      <c r="A4" s="418" t="s">
        <v>107</v>
      </c>
      <c r="B4" s="418" t="s">
        <v>108</v>
      </c>
      <c r="C4" s="420" t="s">
        <v>109</v>
      </c>
      <c r="D4" s="422"/>
    </row>
    <row r="5" spans="1:8" ht="15.75" thickBot="1" x14ac:dyDescent="0.3">
      <c r="A5" s="419"/>
      <c r="B5" s="419" t="s">
        <v>110</v>
      </c>
      <c r="C5" s="421"/>
      <c r="D5" s="423"/>
    </row>
    <row r="6" spans="1:8" ht="15.75" thickBot="1" x14ac:dyDescent="0.3">
      <c r="A6" s="320" t="s">
        <v>111</v>
      </c>
      <c r="B6" s="321"/>
      <c r="C6" s="321"/>
      <c r="D6" s="322"/>
    </row>
    <row r="7" spans="1:8" ht="120.75" thickBot="1" x14ac:dyDescent="0.3">
      <c r="A7" s="323" t="s">
        <v>112</v>
      </c>
      <c r="B7" s="324" t="s">
        <v>113</v>
      </c>
      <c r="C7" s="324"/>
      <c r="D7" s="325"/>
    </row>
    <row r="8" spans="1:8" ht="75.75" thickBot="1" x14ac:dyDescent="0.3">
      <c r="A8" s="323" t="s">
        <v>114</v>
      </c>
      <c r="B8" s="324" t="s">
        <v>115</v>
      </c>
      <c r="C8" s="324"/>
      <c r="D8" s="325"/>
    </row>
    <row r="9" spans="1:8" ht="45.75" thickBot="1" x14ac:dyDescent="0.3">
      <c r="A9" s="424" t="s">
        <v>116</v>
      </c>
      <c r="B9" s="324" t="s">
        <v>117</v>
      </c>
      <c r="C9" s="427"/>
      <c r="D9" s="430"/>
    </row>
    <row r="10" spans="1:8" x14ac:dyDescent="0.25">
      <c r="A10" s="425"/>
      <c r="B10" s="328"/>
      <c r="C10" s="428"/>
      <c r="D10" s="431"/>
    </row>
    <row r="11" spans="1:8" ht="15.75" thickBot="1" x14ac:dyDescent="0.3">
      <c r="A11" s="426"/>
      <c r="B11" s="328" t="s">
        <v>118</v>
      </c>
      <c r="C11" s="429"/>
      <c r="D11" s="432"/>
    </row>
    <row r="12" spans="1:8" ht="15.75" thickBot="1" x14ac:dyDescent="0.3">
      <c r="A12" s="326" t="s">
        <v>119</v>
      </c>
      <c r="B12" s="327"/>
      <c r="C12" s="327"/>
      <c r="D12" s="327"/>
    </row>
    <row r="13" spans="1:8" ht="75.75" thickBot="1" x14ac:dyDescent="0.3">
      <c r="A13" s="323" t="s">
        <v>120</v>
      </c>
      <c r="B13" s="324" t="s">
        <v>113</v>
      </c>
      <c r="C13" s="324"/>
      <c r="D13" s="325"/>
    </row>
  </sheetData>
  <mergeCells count="7">
    <mergeCell ref="A4:A5"/>
    <mergeCell ref="C4:C5"/>
    <mergeCell ref="D4:D5"/>
    <mergeCell ref="A9:A11"/>
    <mergeCell ref="C9:C11"/>
    <mergeCell ref="D9:D11"/>
    <mergeCell ref="B4: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sheetPr>
  <dimension ref="A1:G60"/>
  <sheetViews>
    <sheetView workbookViewId="0"/>
  </sheetViews>
  <sheetFormatPr baseColWidth="10" defaultRowHeight="15" x14ac:dyDescent="0.25"/>
  <cols>
    <col min="1" max="1" width="18.5703125" customWidth="1"/>
    <col min="2" max="2" width="21.42578125" customWidth="1"/>
    <col min="3" max="3" width="25.28515625" customWidth="1"/>
    <col min="4" max="4" width="22.5703125" customWidth="1"/>
    <col min="5" max="5" width="21.42578125" customWidth="1"/>
    <col min="6" max="6" width="12.140625" bestFit="1" customWidth="1"/>
  </cols>
  <sheetData>
    <row r="1" spans="1:6" ht="15.75" thickBot="1" x14ac:dyDescent="0.3"/>
    <row r="2" spans="1:6" ht="19.5" thickBot="1" x14ac:dyDescent="0.3">
      <c r="A2" s="282" t="s">
        <v>121</v>
      </c>
      <c r="B2" s="283"/>
      <c r="C2" s="283"/>
      <c r="D2" s="283"/>
      <c r="E2" s="284" t="s">
        <v>105</v>
      </c>
      <c r="F2" s="285" t="s">
        <v>122</v>
      </c>
    </row>
    <row r="4" spans="1:6" ht="15.75" x14ac:dyDescent="0.25">
      <c r="A4" s="441" t="s">
        <v>123</v>
      </c>
      <c r="B4" s="441"/>
      <c r="C4" s="441"/>
      <c r="D4" s="286"/>
      <c r="E4" s="286"/>
      <c r="F4" s="287"/>
    </row>
    <row r="5" spans="1:6" x14ac:dyDescent="0.25">
      <c r="A5" s="440" t="s">
        <v>124</v>
      </c>
      <c r="B5" s="440"/>
      <c r="C5" s="440"/>
      <c r="D5" s="288"/>
      <c r="E5" s="288"/>
      <c r="F5" s="289"/>
    </row>
    <row r="6" spans="1:6" x14ac:dyDescent="0.25">
      <c r="A6" s="440" t="s">
        <v>125</v>
      </c>
      <c r="B6" s="440"/>
      <c r="C6" s="440"/>
      <c r="D6" s="288"/>
      <c r="E6" s="288"/>
      <c r="F6" s="289"/>
    </row>
    <row r="7" spans="1:6" ht="18.95" customHeight="1" x14ac:dyDescent="0.25">
      <c r="A7" s="440" t="s">
        <v>126</v>
      </c>
      <c r="B7" s="440"/>
      <c r="C7" s="440"/>
      <c r="D7" s="288"/>
      <c r="E7" s="288"/>
      <c r="F7" s="289"/>
    </row>
    <row r="8" spans="1:6" ht="18.600000000000001" customHeight="1" x14ac:dyDescent="0.25">
      <c r="A8" s="440" t="s">
        <v>127</v>
      </c>
      <c r="B8" s="440"/>
      <c r="C8" s="440"/>
      <c r="D8" s="288"/>
      <c r="E8" s="288"/>
      <c r="F8" s="289"/>
    </row>
    <row r="9" spans="1:6" ht="18.600000000000001" customHeight="1" x14ac:dyDescent="0.25">
      <c r="A9" s="440" t="s">
        <v>128</v>
      </c>
      <c r="B9" s="440"/>
      <c r="C9" s="440"/>
      <c r="D9" s="288"/>
      <c r="E9" s="288"/>
      <c r="F9" s="289"/>
    </row>
    <row r="10" spans="1:6" ht="18.600000000000001" customHeight="1" x14ac:dyDescent="0.25">
      <c r="A10" s="440" t="s">
        <v>129</v>
      </c>
      <c r="B10" s="440"/>
      <c r="C10" s="440"/>
      <c r="D10" s="288"/>
      <c r="E10" s="288"/>
      <c r="F10" s="289"/>
    </row>
    <row r="13" spans="1:6" ht="15.75" x14ac:dyDescent="0.25">
      <c r="A13" s="290" t="s">
        <v>130</v>
      </c>
      <c r="B13" s="291"/>
      <c r="C13" s="291"/>
      <c r="D13" s="291"/>
      <c r="E13" s="292" t="s">
        <v>131</v>
      </c>
      <c r="F13" s="293"/>
    </row>
    <row r="14" spans="1:6" ht="15.75" thickBot="1" x14ac:dyDescent="0.3">
      <c r="F14" s="294"/>
    </row>
    <row r="15" spans="1:6" x14ac:dyDescent="0.25">
      <c r="A15" s="295" t="s">
        <v>132</v>
      </c>
      <c r="B15" s="439"/>
      <c r="C15" s="439"/>
      <c r="D15" s="296" t="s">
        <v>133</v>
      </c>
      <c r="E15" s="297"/>
      <c r="F15" s="294"/>
    </row>
    <row r="16" spans="1:6" x14ac:dyDescent="0.25">
      <c r="A16" s="298" t="s">
        <v>134</v>
      </c>
      <c r="B16" s="434"/>
      <c r="C16" s="434"/>
      <c r="D16" s="434"/>
      <c r="E16" s="434"/>
      <c r="F16" s="294"/>
    </row>
    <row r="17" spans="1:6" x14ac:dyDescent="0.25">
      <c r="A17" s="298" t="s">
        <v>135</v>
      </c>
      <c r="B17" s="435"/>
      <c r="C17" s="435"/>
      <c r="D17" s="435"/>
      <c r="E17" s="435"/>
      <c r="F17" s="294"/>
    </row>
    <row r="18" spans="1:6" ht="15.75" thickBot="1" x14ac:dyDescent="0.3">
      <c r="A18" s="299" t="s">
        <v>136</v>
      </c>
      <c r="B18" s="436"/>
      <c r="C18" s="436"/>
      <c r="D18" s="436"/>
      <c r="E18" s="436"/>
      <c r="F18" s="294"/>
    </row>
    <row r="19" spans="1:6" ht="15.75" thickBot="1" x14ac:dyDescent="0.3">
      <c r="F19" s="294"/>
    </row>
    <row r="20" spans="1:6" x14ac:dyDescent="0.25">
      <c r="A20" s="295" t="s">
        <v>132</v>
      </c>
      <c r="B20" s="439"/>
      <c r="C20" s="439"/>
      <c r="D20" s="296" t="s">
        <v>133</v>
      </c>
      <c r="E20" s="297"/>
      <c r="F20" s="294"/>
    </row>
    <row r="21" spans="1:6" x14ac:dyDescent="0.25">
      <c r="A21" s="298" t="s">
        <v>134</v>
      </c>
      <c r="B21" s="434"/>
      <c r="C21" s="434"/>
      <c r="D21" s="434"/>
      <c r="E21" s="434"/>
      <c r="F21" s="294"/>
    </row>
    <row r="22" spans="1:6" x14ac:dyDescent="0.25">
      <c r="A22" s="298" t="s">
        <v>135</v>
      </c>
      <c r="B22" s="435"/>
      <c r="C22" s="435"/>
      <c r="D22" s="435"/>
      <c r="E22" s="435"/>
      <c r="F22" s="294"/>
    </row>
    <row r="23" spans="1:6" ht="15.75" thickBot="1" x14ac:dyDescent="0.3">
      <c r="A23" s="299" t="s">
        <v>136</v>
      </c>
      <c r="B23" s="436"/>
      <c r="C23" s="436"/>
      <c r="D23" s="436"/>
      <c r="E23" s="436"/>
      <c r="F23" s="294"/>
    </row>
    <row r="24" spans="1:6" x14ac:dyDescent="0.25">
      <c r="A24" s="304"/>
      <c r="B24" s="338"/>
      <c r="C24" s="338"/>
      <c r="D24" s="338"/>
      <c r="E24" s="338"/>
      <c r="F24" s="294"/>
    </row>
    <row r="25" spans="1:6" x14ac:dyDescent="0.25">
      <c r="A25" s="27" t="s">
        <v>137</v>
      </c>
      <c r="B25" s="338"/>
      <c r="C25" s="338"/>
      <c r="D25" s="338"/>
      <c r="E25" s="338"/>
      <c r="F25" s="294"/>
    </row>
    <row r="26" spans="1:6" x14ac:dyDescent="0.25">
      <c r="A26" s="307" t="s">
        <v>138</v>
      </c>
      <c r="F26" s="294"/>
    </row>
    <row r="27" spans="1:6" x14ac:dyDescent="0.25">
      <c r="F27" s="294"/>
    </row>
    <row r="28" spans="1:6" ht="16.5" thickBot="1" x14ac:dyDescent="0.3">
      <c r="A28" s="300" t="s">
        <v>139</v>
      </c>
      <c r="B28" s="301"/>
      <c r="C28" s="301"/>
      <c r="D28" s="301"/>
      <c r="E28" s="302" t="s">
        <v>131</v>
      </c>
      <c r="F28" s="303">
        <v>0</v>
      </c>
    </row>
    <row r="29" spans="1:6" ht="15.75" thickBot="1" x14ac:dyDescent="0.3">
      <c r="F29" s="294"/>
    </row>
    <row r="30" spans="1:6" x14ac:dyDescent="0.25">
      <c r="A30" s="295" t="s">
        <v>140</v>
      </c>
      <c r="B30" s="439"/>
      <c r="C30" s="439"/>
      <c r="D30" s="296" t="s">
        <v>133</v>
      </c>
      <c r="E30" s="297"/>
      <c r="F30" s="294"/>
    </row>
    <row r="31" spans="1:6" x14ac:dyDescent="0.25">
      <c r="A31" s="298" t="s">
        <v>141</v>
      </c>
      <c r="B31" s="434"/>
      <c r="C31" s="434"/>
      <c r="D31" s="434"/>
      <c r="E31" s="434"/>
      <c r="F31" s="294"/>
    </row>
    <row r="32" spans="1:6" x14ac:dyDescent="0.25">
      <c r="A32" s="298" t="s">
        <v>142</v>
      </c>
      <c r="B32" s="338"/>
      <c r="C32" s="338"/>
      <c r="D32" s="338" t="s">
        <v>143</v>
      </c>
      <c r="E32" s="340"/>
      <c r="F32" s="294"/>
    </row>
    <row r="33" spans="1:7" x14ac:dyDescent="0.25">
      <c r="A33" s="298" t="s">
        <v>144</v>
      </c>
      <c r="B33" s="338"/>
      <c r="C33" s="338"/>
      <c r="D33" s="338"/>
      <c r="E33" s="338"/>
      <c r="F33" s="294"/>
    </row>
    <row r="34" spans="1:7" x14ac:dyDescent="0.25">
      <c r="A34" s="298" t="s">
        <v>145</v>
      </c>
      <c r="B34" s="338"/>
      <c r="C34" s="338"/>
      <c r="E34" s="338"/>
      <c r="F34" s="294"/>
    </row>
    <row r="35" spans="1:7" ht="14.25" customHeight="1" x14ac:dyDescent="0.25">
      <c r="A35" s="298" t="s">
        <v>146</v>
      </c>
      <c r="B35" s="338"/>
      <c r="C35" s="338"/>
      <c r="D35" s="338"/>
      <c r="E35" s="338"/>
      <c r="F35" s="294"/>
    </row>
    <row r="36" spans="1:7" ht="15.75" thickBot="1" x14ac:dyDescent="0.3">
      <c r="A36" s="299" t="s">
        <v>147</v>
      </c>
      <c r="B36" s="436"/>
      <c r="C36" s="436"/>
      <c r="D36" s="436"/>
      <c r="E36" s="436"/>
      <c r="F36" s="294"/>
    </row>
    <row r="37" spans="1:7" x14ac:dyDescent="0.25">
      <c r="F37" s="294"/>
    </row>
    <row r="38" spans="1:7" ht="15.75" thickBot="1" x14ac:dyDescent="0.3">
      <c r="F38" s="294"/>
    </row>
    <row r="39" spans="1:7" x14ac:dyDescent="0.25">
      <c r="A39" s="295" t="s">
        <v>140</v>
      </c>
      <c r="B39" s="439"/>
      <c r="C39" s="439"/>
      <c r="D39" s="296" t="s">
        <v>133</v>
      </c>
      <c r="E39" s="297"/>
      <c r="F39" s="294"/>
    </row>
    <row r="40" spans="1:7" x14ac:dyDescent="0.25">
      <c r="A40" s="298" t="s">
        <v>141</v>
      </c>
      <c r="B40" s="434"/>
      <c r="C40" s="434"/>
      <c r="D40" s="434"/>
      <c r="E40" s="434"/>
      <c r="F40" s="294"/>
    </row>
    <row r="41" spans="1:7" x14ac:dyDescent="0.25">
      <c r="A41" s="298" t="s">
        <v>142</v>
      </c>
      <c r="B41" s="338"/>
      <c r="C41" s="338"/>
      <c r="D41" s="338" t="s">
        <v>143</v>
      </c>
      <c r="E41" s="340"/>
      <c r="F41" s="294"/>
      <c r="G41" t="s">
        <v>148</v>
      </c>
    </row>
    <row r="42" spans="1:7" x14ac:dyDescent="0.25">
      <c r="A42" s="298" t="s">
        <v>144</v>
      </c>
      <c r="B42" s="338"/>
      <c r="C42" s="338"/>
      <c r="D42" s="338"/>
      <c r="E42" s="338"/>
      <c r="F42" s="294"/>
    </row>
    <row r="43" spans="1:7" x14ac:dyDescent="0.25">
      <c r="A43" s="298" t="s">
        <v>145</v>
      </c>
      <c r="B43" s="338"/>
      <c r="C43" s="338"/>
      <c r="E43" s="338"/>
      <c r="F43" s="294"/>
    </row>
    <row r="44" spans="1:7" ht="14.25" customHeight="1" x14ac:dyDescent="0.25">
      <c r="A44" s="298" t="s">
        <v>146</v>
      </c>
      <c r="B44" s="338"/>
      <c r="C44" s="338"/>
      <c r="D44" s="338"/>
      <c r="E44" s="338"/>
      <c r="F44" s="294"/>
    </row>
    <row r="45" spans="1:7" ht="15.75" thickBot="1" x14ac:dyDescent="0.3">
      <c r="A45" s="299" t="s">
        <v>147</v>
      </c>
      <c r="B45" s="436"/>
      <c r="C45" s="436"/>
      <c r="D45" s="436"/>
      <c r="E45" s="436"/>
      <c r="F45" s="294"/>
    </row>
    <row r="46" spans="1:7" ht="15.75" x14ac:dyDescent="0.25">
      <c r="A46" s="290" t="s">
        <v>149</v>
      </c>
      <c r="B46" s="291"/>
      <c r="C46" s="291"/>
      <c r="D46" s="291"/>
      <c r="E46" s="292" t="s">
        <v>131</v>
      </c>
      <c r="F46" s="306"/>
    </row>
    <row r="47" spans="1:7" x14ac:dyDescent="0.25">
      <c r="A47" s="307" t="s">
        <v>150</v>
      </c>
      <c r="B47" s="437"/>
      <c r="C47" s="437"/>
      <c r="D47" s="308" t="s">
        <v>133</v>
      </c>
      <c r="E47" s="305"/>
      <c r="F47" s="294"/>
    </row>
    <row r="48" spans="1:7" x14ac:dyDescent="0.25">
      <c r="A48" s="307" t="s">
        <v>151</v>
      </c>
      <c r="B48" s="438"/>
      <c r="C48" s="438"/>
      <c r="D48" s="308" t="s">
        <v>133</v>
      </c>
      <c r="F48" s="294"/>
    </row>
    <row r="49" spans="1:6" x14ac:dyDescent="0.25">
      <c r="F49" s="294"/>
    </row>
    <row r="50" spans="1:6" ht="15.75" x14ac:dyDescent="0.25">
      <c r="A50" s="290" t="s">
        <v>152</v>
      </c>
      <c r="B50" s="291"/>
      <c r="C50" s="291"/>
      <c r="D50" s="291"/>
      <c r="E50" s="292" t="s">
        <v>131</v>
      </c>
      <c r="F50" s="306"/>
    </row>
    <row r="51" spans="1:6" x14ac:dyDescent="0.25">
      <c r="F51" s="294"/>
    </row>
    <row r="52" spans="1:6" x14ac:dyDescent="0.25">
      <c r="A52" s="309" t="s">
        <v>153</v>
      </c>
      <c r="B52" s="434"/>
      <c r="C52" s="434"/>
      <c r="D52" s="310" t="s">
        <v>154</v>
      </c>
      <c r="E52" s="311"/>
      <c r="F52" s="294"/>
    </row>
    <row r="53" spans="1:6" x14ac:dyDescent="0.25">
      <c r="A53" s="304" t="s">
        <v>155</v>
      </c>
      <c r="B53" s="435"/>
      <c r="C53" s="435"/>
      <c r="D53" s="304"/>
      <c r="E53" s="304"/>
      <c r="F53" s="294"/>
    </row>
    <row r="54" spans="1:6" x14ac:dyDescent="0.25">
      <c r="A54" s="304" t="s">
        <v>142</v>
      </c>
      <c r="B54" s="435"/>
      <c r="C54" s="435"/>
      <c r="D54" s="304"/>
      <c r="E54" s="304"/>
      <c r="F54" s="294"/>
    </row>
    <row r="55" spans="1:6" x14ac:dyDescent="0.25">
      <c r="A55" s="312" t="s">
        <v>156</v>
      </c>
      <c r="B55" s="433"/>
      <c r="C55" s="433"/>
      <c r="D55" s="312"/>
      <c r="E55" s="312"/>
      <c r="F55" s="294"/>
    </row>
    <row r="56" spans="1:6" x14ac:dyDescent="0.25">
      <c r="F56" s="294"/>
    </row>
    <row r="57" spans="1:6" x14ac:dyDescent="0.25">
      <c r="A57" s="309" t="s">
        <v>153</v>
      </c>
      <c r="B57" s="434"/>
      <c r="C57" s="434"/>
      <c r="D57" s="310" t="s">
        <v>154</v>
      </c>
      <c r="E57" s="311"/>
      <c r="F57" s="294"/>
    </row>
    <row r="58" spans="1:6" x14ac:dyDescent="0.25">
      <c r="A58" s="304" t="s">
        <v>155</v>
      </c>
      <c r="B58" s="435"/>
      <c r="C58" s="435"/>
      <c r="D58" s="304"/>
      <c r="E58" s="304"/>
      <c r="F58" s="294"/>
    </row>
    <row r="59" spans="1:6" x14ac:dyDescent="0.25">
      <c r="A59" s="304" t="s">
        <v>142</v>
      </c>
      <c r="B59" s="435"/>
      <c r="C59" s="435"/>
      <c r="D59" s="304"/>
      <c r="E59" s="304"/>
      <c r="F59" s="294"/>
    </row>
    <row r="60" spans="1:6" x14ac:dyDescent="0.25">
      <c r="A60" s="312" t="s">
        <v>156</v>
      </c>
      <c r="B60" s="433"/>
      <c r="C60" s="433"/>
      <c r="D60" s="312"/>
      <c r="E60" s="312"/>
      <c r="F60" s="313"/>
    </row>
  </sheetData>
  <mergeCells count="31">
    <mergeCell ref="A7:C7"/>
    <mergeCell ref="A4:C4"/>
    <mergeCell ref="A5:C5"/>
    <mergeCell ref="A6:C6"/>
    <mergeCell ref="B30:C30"/>
    <mergeCell ref="A8:C8"/>
    <mergeCell ref="A9:C9"/>
    <mergeCell ref="A10:C10"/>
    <mergeCell ref="B15:C15"/>
    <mergeCell ref="B16:E16"/>
    <mergeCell ref="B17:E17"/>
    <mergeCell ref="B18:E18"/>
    <mergeCell ref="B20:C20"/>
    <mergeCell ref="B21:E21"/>
    <mergeCell ref="B22:E22"/>
    <mergeCell ref="B23:E23"/>
    <mergeCell ref="B54:C54"/>
    <mergeCell ref="B31:E31"/>
    <mergeCell ref="B36:E36"/>
    <mergeCell ref="B47:C47"/>
    <mergeCell ref="B48:C48"/>
    <mergeCell ref="B52:C52"/>
    <mergeCell ref="B53:C53"/>
    <mergeCell ref="B39:C39"/>
    <mergeCell ref="B40:E40"/>
    <mergeCell ref="B45:E45"/>
    <mergeCell ref="B55:C55"/>
    <mergeCell ref="B57:C57"/>
    <mergeCell ref="B58:C58"/>
    <mergeCell ref="B59:C59"/>
    <mergeCell ref="B60:C6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0E6D8"/>
    <pageSetUpPr fitToPage="1"/>
  </sheetPr>
  <dimension ref="A1:N38"/>
  <sheetViews>
    <sheetView showGridLines="0" showZeros="0" zoomScaleNormal="100" workbookViewId="0"/>
  </sheetViews>
  <sheetFormatPr baseColWidth="10" defaultColWidth="17.28515625" defaultRowHeight="12.75" outlineLevelCol="1" x14ac:dyDescent="0.2"/>
  <cols>
    <col min="1" max="1" width="2.85546875" style="6" customWidth="1" outlineLevel="1"/>
    <col min="2" max="4" width="19" style="6" customWidth="1" outlineLevel="1"/>
    <col min="5" max="5" width="2.85546875" style="6" customWidth="1"/>
    <col min="6" max="6" width="10.140625" style="6" bestFit="1" customWidth="1"/>
    <col min="7" max="7" width="9.28515625" style="6" hidden="1" customWidth="1"/>
    <col min="8" max="8" width="71.42578125" style="6" customWidth="1"/>
    <col min="9" max="9" width="23.85546875" style="6" customWidth="1"/>
    <col min="10" max="10" width="6.7109375" style="11" bestFit="1" customWidth="1"/>
    <col min="11" max="11" width="4.7109375" style="6" customWidth="1"/>
    <col min="12" max="12" width="10.140625" style="6" customWidth="1"/>
    <col min="13" max="13" width="57.140625" style="6" customWidth="1"/>
    <col min="14" max="14" width="19.28515625" style="6" customWidth="1"/>
    <col min="15" max="16384" width="17.28515625" style="6"/>
  </cols>
  <sheetData>
    <row r="1" spans="6:11" ht="15" customHeight="1" x14ac:dyDescent="0.2"/>
    <row r="2" spans="6:11" ht="30" customHeight="1" x14ac:dyDescent="0.2">
      <c r="F2" s="445" t="s">
        <v>157</v>
      </c>
      <c r="G2" s="445"/>
      <c r="H2" s="445"/>
      <c r="I2" s="445"/>
      <c r="J2" s="445"/>
    </row>
    <row r="3" spans="6:11" ht="30" customHeight="1" thickBot="1" x14ac:dyDescent="0.25"/>
    <row r="4" spans="6:11" ht="27" customHeight="1" thickBot="1" x14ac:dyDescent="0.25">
      <c r="F4" s="442" t="s">
        <v>158</v>
      </c>
      <c r="G4" s="443"/>
      <c r="H4" s="443"/>
      <c r="I4" s="443"/>
      <c r="J4" s="444"/>
    </row>
    <row r="5" spans="6:11" ht="26.25" thickBot="1" x14ac:dyDescent="0.25">
      <c r="F5" s="119" t="s">
        <v>159</v>
      </c>
      <c r="G5" s="120" t="s">
        <v>161</v>
      </c>
      <c r="H5" s="121" t="s">
        <v>160</v>
      </c>
      <c r="I5" s="122" t="s">
        <v>52</v>
      </c>
      <c r="J5" s="123" t="s">
        <v>161</v>
      </c>
    </row>
    <row r="6" spans="6:11" ht="13.5" thickBot="1" x14ac:dyDescent="0.25">
      <c r="F6" s="167">
        <v>1</v>
      </c>
      <c r="G6" s="168" t="e">
        <f>RANK(I6,$I$6:$I$20,1)</f>
        <v>#N/A</v>
      </c>
      <c r="H6" s="169"/>
      <c r="I6" s="170"/>
      <c r="J6" s="171" t="str">
        <f t="shared" ref="J6:J20" si="0">IFERROR(RANK(I6,$I$6:$I$20,1),"tom")</f>
        <v>tom</v>
      </c>
      <c r="K6" s="124"/>
    </row>
    <row r="7" spans="6:11" ht="13.5" thickBot="1" x14ac:dyDescent="0.25">
      <c r="F7" s="167">
        <v>2</v>
      </c>
      <c r="G7" s="168" t="e">
        <f t="shared" ref="G7:G20" si="1">RANK(I7,$I$6:$I$20,1)</f>
        <v>#N/A</v>
      </c>
      <c r="H7" s="169"/>
      <c r="I7" s="170"/>
      <c r="J7" s="171" t="str">
        <f t="shared" si="0"/>
        <v>tom</v>
      </c>
      <c r="K7" s="124"/>
    </row>
    <row r="8" spans="6:11" s="12" customFormat="1" ht="13.5" thickBot="1" x14ac:dyDescent="0.25">
      <c r="F8" s="167">
        <v>3</v>
      </c>
      <c r="G8" s="168" t="e">
        <f t="shared" si="1"/>
        <v>#N/A</v>
      </c>
      <c r="H8" s="169"/>
      <c r="I8" s="170"/>
      <c r="J8" s="171" t="str">
        <f t="shared" si="0"/>
        <v>tom</v>
      </c>
      <c r="K8" s="124"/>
    </row>
    <row r="9" spans="6:11" s="12" customFormat="1" ht="13.5" thickBot="1" x14ac:dyDescent="0.25">
      <c r="F9" s="167">
        <v>4</v>
      </c>
      <c r="G9" s="168" t="e">
        <f t="shared" si="1"/>
        <v>#N/A</v>
      </c>
      <c r="H9" s="169"/>
      <c r="I9" s="170"/>
      <c r="J9" s="171" t="str">
        <f t="shared" si="0"/>
        <v>tom</v>
      </c>
      <c r="K9" s="124"/>
    </row>
    <row r="10" spans="6:11" s="12" customFormat="1" ht="13.5" thickBot="1" x14ac:dyDescent="0.25">
      <c r="F10" s="167">
        <v>5</v>
      </c>
      <c r="G10" s="168" t="e">
        <f t="shared" si="1"/>
        <v>#N/A</v>
      </c>
      <c r="H10" s="169"/>
      <c r="I10" s="170"/>
      <c r="J10" s="171" t="str">
        <f t="shared" si="0"/>
        <v>tom</v>
      </c>
      <c r="K10" s="124"/>
    </row>
    <row r="11" spans="6:11" ht="13.5" thickBot="1" x14ac:dyDescent="0.25">
      <c r="F11" s="167">
        <v>6</v>
      </c>
      <c r="G11" s="168" t="e">
        <f t="shared" si="1"/>
        <v>#N/A</v>
      </c>
      <c r="H11" s="169"/>
      <c r="I11" s="170"/>
      <c r="J11" s="171" t="str">
        <f t="shared" si="0"/>
        <v>tom</v>
      </c>
      <c r="K11" s="124"/>
    </row>
    <row r="12" spans="6:11" ht="13.5" thickBot="1" x14ac:dyDescent="0.25">
      <c r="F12" s="167">
        <v>7</v>
      </c>
      <c r="G12" s="168" t="e">
        <f t="shared" si="1"/>
        <v>#N/A</v>
      </c>
      <c r="H12" s="169"/>
      <c r="I12" s="170"/>
      <c r="J12" s="171" t="str">
        <f t="shared" si="0"/>
        <v>tom</v>
      </c>
      <c r="K12" s="124"/>
    </row>
    <row r="13" spans="6:11" ht="13.5" thickBot="1" x14ac:dyDescent="0.25">
      <c r="F13" s="167">
        <v>8</v>
      </c>
      <c r="G13" s="168" t="e">
        <f t="shared" si="1"/>
        <v>#N/A</v>
      </c>
      <c r="H13" s="169"/>
      <c r="I13" s="170"/>
      <c r="J13" s="171" t="str">
        <f>IFERROR(RANK(I13,$I$6:$I$20,1),"tom")</f>
        <v>tom</v>
      </c>
      <c r="K13" s="124"/>
    </row>
    <row r="14" spans="6:11" ht="13.5" thickBot="1" x14ac:dyDescent="0.25">
      <c r="F14" s="167">
        <v>9</v>
      </c>
      <c r="G14" s="168" t="e">
        <f t="shared" si="1"/>
        <v>#N/A</v>
      </c>
      <c r="H14" s="169"/>
      <c r="I14" s="170"/>
      <c r="J14" s="171" t="str">
        <f t="shared" si="0"/>
        <v>tom</v>
      </c>
      <c r="K14" s="124"/>
    </row>
    <row r="15" spans="6:11" ht="13.5" thickBot="1" x14ac:dyDescent="0.25">
      <c r="F15" s="167">
        <v>10</v>
      </c>
      <c r="G15" s="168" t="e">
        <f t="shared" si="1"/>
        <v>#N/A</v>
      </c>
      <c r="H15" s="169"/>
      <c r="I15" s="170"/>
      <c r="J15" s="171" t="str">
        <f t="shared" si="0"/>
        <v>tom</v>
      </c>
      <c r="K15" s="124"/>
    </row>
    <row r="16" spans="6:11" ht="13.5" thickBot="1" x14ac:dyDescent="0.25">
      <c r="F16" s="167">
        <v>11</v>
      </c>
      <c r="G16" s="168" t="e">
        <f t="shared" si="1"/>
        <v>#N/A</v>
      </c>
      <c r="H16" s="169"/>
      <c r="I16" s="170"/>
      <c r="J16" s="171" t="str">
        <f t="shared" si="0"/>
        <v>tom</v>
      </c>
      <c r="K16" s="124"/>
    </row>
    <row r="17" spans="6:14" ht="13.5" thickBot="1" x14ac:dyDescent="0.25">
      <c r="F17" s="167">
        <v>12</v>
      </c>
      <c r="G17" s="168" t="e">
        <f t="shared" si="1"/>
        <v>#N/A</v>
      </c>
      <c r="H17" s="169"/>
      <c r="I17" s="170"/>
      <c r="J17" s="171" t="str">
        <f t="shared" si="0"/>
        <v>tom</v>
      </c>
      <c r="K17" s="124"/>
    </row>
    <row r="18" spans="6:14" ht="13.5" thickBot="1" x14ac:dyDescent="0.25">
      <c r="F18" s="167">
        <v>13</v>
      </c>
      <c r="G18" s="168" t="e">
        <f t="shared" si="1"/>
        <v>#N/A</v>
      </c>
      <c r="H18" s="169"/>
      <c r="I18" s="170"/>
      <c r="J18" s="171" t="str">
        <f t="shared" si="0"/>
        <v>tom</v>
      </c>
      <c r="K18" s="124"/>
    </row>
    <row r="19" spans="6:14" ht="13.5" thickBot="1" x14ac:dyDescent="0.25">
      <c r="F19" s="167">
        <v>14</v>
      </c>
      <c r="G19" s="168" t="e">
        <f t="shared" si="1"/>
        <v>#N/A</v>
      </c>
      <c r="H19" s="169"/>
      <c r="I19" s="170"/>
      <c r="J19" s="171" t="str">
        <f t="shared" si="0"/>
        <v>tom</v>
      </c>
      <c r="K19" s="124"/>
    </row>
    <row r="20" spans="6:14" ht="13.5" thickBot="1" x14ac:dyDescent="0.25">
      <c r="F20" s="172">
        <v>15</v>
      </c>
      <c r="G20" s="168" t="e">
        <f t="shared" si="1"/>
        <v>#N/A</v>
      </c>
      <c r="H20" s="169"/>
      <c r="I20" s="170"/>
      <c r="J20" s="173" t="str">
        <f t="shared" si="0"/>
        <v>tom</v>
      </c>
    </row>
    <row r="21" spans="6:14" x14ac:dyDescent="0.2">
      <c r="L21" s="125"/>
      <c r="M21" s="126"/>
      <c r="N21" s="27"/>
    </row>
    <row r="22" spans="6:14" x14ac:dyDescent="0.2">
      <c r="G22" s="27"/>
      <c r="H22" s="27"/>
      <c r="I22" s="27"/>
      <c r="J22" s="6"/>
    </row>
    <row r="23" spans="6:14" ht="27.75" customHeight="1" x14ac:dyDescent="0.2">
      <c r="J23" s="6"/>
    </row>
    <row r="24" spans="6:14" x14ac:dyDescent="0.2">
      <c r="J24" s="6"/>
    </row>
    <row r="25" spans="6:14" x14ac:dyDescent="0.2">
      <c r="J25" s="6"/>
    </row>
    <row r="26" spans="6:14" x14ac:dyDescent="0.2">
      <c r="J26" s="6"/>
    </row>
    <row r="27" spans="6:14" x14ac:dyDescent="0.2">
      <c r="J27" s="6"/>
    </row>
    <row r="28" spans="6:14" x14ac:dyDescent="0.2">
      <c r="J28" s="6"/>
    </row>
    <row r="29" spans="6:14" x14ac:dyDescent="0.2">
      <c r="J29" s="6"/>
    </row>
    <row r="30" spans="6:14" x14ac:dyDescent="0.2">
      <c r="J30" s="6"/>
    </row>
    <row r="31" spans="6:14" x14ac:dyDescent="0.2">
      <c r="J31" s="6"/>
    </row>
    <row r="32" spans="6:14" x14ac:dyDescent="0.2">
      <c r="J32" s="6"/>
    </row>
    <row r="33" spans="10:10" x14ac:dyDescent="0.2">
      <c r="J33" s="6"/>
    </row>
    <row r="34" spans="10:10" x14ac:dyDescent="0.2">
      <c r="J34" s="6"/>
    </row>
    <row r="35" spans="10:10" x14ac:dyDescent="0.2">
      <c r="J35" s="6"/>
    </row>
    <row r="36" spans="10:10" x14ac:dyDescent="0.2">
      <c r="J36" s="6"/>
    </row>
    <row r="37" spans="10:10" x14ac:dyDescent="0.2">
      <c r="J37" s="6"/>
    </row>
    <row r="38" spans="10:10" x14ac:dyDescent="0.2">
      <c r="J38" s="6"/>
    </row>
  </sheetData>
  <mergeCells count="2">
    <mergeCell ref="F4:J4"/>
    <mergeCell ref="F2:J2"/>
  </mergeCells>
  <conditionalFormatting sqref="J6:J20">
    <cfRule type="cellIs" dxfId="222" priority="4" operator="equal">
      <formula>"tom"</formula>
    </cfRule>
  </conditionalFormatting>
  <pageMargins left="0.70866141732283472" right="0.70866141732283472" top="0.74803149606299213" bottom="0.74803149606299213" header="0.31496062992125984" footer="0.31496062992125984"/>
  <pageSetup paperSize="9" scale="33" orientation="landscape" r:id="rId1"/>
  <headerFooter>
    <oddFooter>&amp;L&amp;F&amp;C&amp;A&amp;Rside &amp;P/&amp;N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5" id="{48504E2D-11DC-46FF-BA9F-050760BA285A}">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J6:J20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pageSetUpPr fitToPage="1"/>
  </sheetPr>
  <dimension ref="A1:AS47"/>
  <sheetViews>
    <sheetView showGridLines="0" showZeros="0" tabSelected="1" zoomScaleNormal="100" workbookViewId="0"/>
  </sheetViews>
  <sheetFormatPr baseColWidth="10" defaultColWidth="17.28515625" defaultRowHeight="12.75" outlineLevelCol="1" x14ac:dyDescent="0.2"/>
  <cols>
    <col min="1" max="1" width="2.85546875" style="6" customWidth="1" outlineLevel="1"/>
    <col min="2" max="3" width="12.7109375" style="6" customWidth="1" outlineLevel="1"/>
    <col min="4" max="4" width="15.42578125" style="6" customWidth="1" outlineLevel="1"/>
    <col min="5" max="5" width="2.85546875" style="6" customWidth="1"/>
    <col min="6" max="6" width="5.5703125" style="6" customWidth="1"/>
    <col min="7" max="7" width="17.85546875" style="6" customWidth="1"/>
    <col min="8" max="8" width="9.85546875" style="6" customWidth="1" outlineLevel="1"/>
    <col min="9" max="9" width="10.28515625" style="6" customWidth="1"/>
    <col min="10" max="10" width="33.42578125" style="12" customWidth="1"/>
    <col min="11" max="11" width="9.42578125" style="6" customWidth="1"/>
    <col min="12" max="12" width="9.140625" style="6" customWidth="1"/>
    <col min="13" max="13" width="54.7109375" style="38" hidden="1" customWidth="1" outlineLevel="1"/>
    <col min="14" max="14" width="15.42578125" style="8" customWidth="1" collapsed="1"/>
    <col min="15" max="15" width="54.7109375" style="38" hidden="1" customWidth="1" outlineLevel="1"/>
    <col min="16" max="16" width="15.42578125" style="8" customWidth="1" collapsed="1"/>
    <col min="17" max="17" width="54.7109375" style="38" hidden="1" customWidth="1" outlineLevel="1"/>
    <col min="18" max="18" width="15.42578125" style="8" customWidth="1" collapsed="1"/>
    <col min="19" max="19" width="54.7109375" style="38" hidden="1" customWidth="1" outlineLevel="1"/>
    <col min="20" max="20" width="15.42578125" style="8" customWidth="1" collapsed="1"/>
    <col min="21" max="21" width="54.7109375" style="38" hidden="1" customWidth="1" outlineLevel="1"/>
    <col min="22" max="22" width="15.42578125" style="8" customWidth="1" collapsed="1"/>
    <col min="23" max="23" width="54.7109375" style="38" hidden="1" customWidth="1" outlineLevel="1"/>
    <col min="24" max="24" width="15.42578125" style="8" customWidth="1" collapsed="1"/>
    <col min="25" max="25" width="54.7109375" style="38" hidden="1" customWidth="1" outlineLevel="1"/>
    <col min="26" max="26" width="15.42578125" style="8" customWidth="1" collapsed="1"/>
    <col min="27" max="27" width="54.7109375" style="38" hidden="1" customWidth="1" outlineLevel="1"/>
    <col min="28" max="28" width="15.42578125" style="8" customWidth="1" collapsed="1"/>
    <col min="29" max="29" width="54.7109375" style="38" hidden="1" customWidth="1" outlineLevel="1"/>
    <col min="30" max="30" width="15.42578125" style="8" customWidth="1" collapsed="1"/>
    <col min="31" max="31" width="54.7109375" style="38" hidden="1" customWidth="1" outlineLevel="1"/>
    <col min="32" max="32" width="15.42578125" style="8" customWidth="1" collapsed="1"/>
    <col min="33" max="33" width="54.7109375" style="38" hidden="1" customWidth="1" outlineLevel="1"/>
    <col min="34" max="34" width="15.42578125" style="8" customWidth="1" collapsed="1"/>
    <col min="35" max="35" width="54.7109375" style="38" hidden="1" customWidth="1" outlineLevel="1"/>
    <col min="36" max="36" width="15.42578125" style="8" customWidth="1" collapsed="1"/>
    <col min="37" max="37" width="54.7109375" style="38" hidden="1" customWidth="1" outlineLevel="1"/>
    <col min="38" max="38" width="15.42578125" style="8" customWidth="1" collapsed="1"/>
    <col min="39" max="39" width="54.7109375" style="38" hidden="1" customWidth="1" outlineLevel="1"/>
    <col min="40" max="40" width="15.42578125" style="8" customWidth="1" collapsed="1"/>
    <col min="41" max="41" width="45.28515625" style="38" hidden="1" customWidth="1" outlineLevel="1"/>
    <col min="42" max="42" width="15.42578125" style="8" customWidth="1" collapsed="1"/>
    <col min="43" max="16384" width="17.28515625" style="6"/>
  </cols>
  <sheetData>
    <row r="1" spans="2:45" ht="15" customHeight="1" x14ac:dyDescent="0.2"/>
    <row r="2" spans="2:45" ht="30" customHeight="1" x14ac:dyDescent="0.2">
      <c r="B2" s="42"/>
      <c r="C2" s="42"/>
      <c r="D2" s="42"/>
      <c r="E2" s="42"/>
      <c r="F2" s="81" t="s">
        <v>162</v>
      </c>
      <c r="G2" s="66"/>
      <c r="H2" s="66"/>
      <c r="I2" s="66"/>
      <c r="J2" s="66"/>
      <c r="K2" s="66"/>
      <c r="L2" s="67"/>
      <c r="M2" s="139"/>
      <c r="N2" s="157"/>
      <c r="O2" s="139"/>
      <c r="P2" s="157"/>
      <c r="Q2" s="139"/>
      <c r="R2" s="157"/>
      <c r="S2" s="139"/>
      <c r="T2" s="157"/>
      <c r="U2" s="139"/>
      <c r="V2" s="157"/>
      <c r="W2" s="139"/>
      <c r="X2" s="157"/>
      <c r="Y2" s="139"/>
      <c r="Z2" s="157"/>
      <c r="AA2" s="139"/>
      <c r="AB2" s="157"/>
      <c r="AC2" s="139"/>
      <c r="AD2" s="157"/>
      <c r="AE2" s="139"/>
      <c r="AF2" s="157"/>
      <c r="AG2" s="139"/>
      <c r="AH2" s="157"/>
      <c r="AI2" s="139"/>
      <c r="AJ2" s="157"/>
      <c r="AK2" s="139"/>
      <c r="AL2" s="157"/>
      <c r="AM2" s="139"/>
      <c r="AN2" s="157"/>
      <c r="AO2" s="139"/>
      <c r="AP2" s="157"/>
    </row>
    <row r="3" spans="2:45" ht="30" customHeight="1" x14ac:dyDescent="0.2">
      <c r="D3" s="8"/>
      <c r="E3" s="8"/>
      <c r="F3" s="8"/>
      <c r="G3" s="8"/>
      <c r="H3" s="8"/>
      <c r="I3" s="8"/>
      <c r="J3" s="8"/>
      <c r="K3" s="8"/>
      <c r="L3" s="8"/>
    </row>
    <row r="4" spans="2:45" s="7" customFormat="1" x14ac:dyDescent="0.25">
      <c r="F4" s="452" t="s">
        <v>163</v>
      </c>
      <c r="G4" s="452"/>
      <c r="H4" s="452"/>
      <c r="I4" s="452"/>
      <c r="J4" s="452"/>
      <c r="K4" s="452"/>
      <c r="L4" s="452"/>
      <c r="M4" s="451">
        <f>'3. Registrere pris'!H6</f>
        <v>0</v>
      </c>
      <c r="N4" s="452"/>
      <c r="O4" s="450">
        <f>'3. Registrere pris'!H7</f>
        <v>0</v>
      </c>
      <c r="P4" s="451"/>
      <c r="Q4" s="450">
        <f>'3. Registrere pris'!H8</f>
        <v>0</v>
      </c>
      <c r="R4" s="451"/>
      <c r="S4" s="450">
        <f>'3. Registrere pris'!H9</f>
        <v>0</v>
      </c>
      <c r="T4" s="451"/>
      <c r="U4" s="450">
        <f>'3. Registrere pris'!H10</f>
        <v>0</v>
      </c>
      <c r="V4" s="451"/>
      <c r="W4" s="450">
        <f>'3. Registrere pris'!H11</f>
        <v>0</v>
      </c>
      <c r="X4" s="451"/>
      <c r="Y4" s="450">
        <f>'3. Registrere pris'!H12</f>
        <v>0</v>
      </c>
      <c r="Z4" s="451"/>
      <c r="AA4" s="450">
        <f>'3. Registrere pris'!H13</f>
        <v>0</v>
      </c>
      <c r="AB4" s="451"/>
      <c r="AC4" s="450">
        <f>'3. Registrere pris'!H14</f>
        <v>0</v>
      </c>
      <c r="AD4" s="451"/>
      <c r="AE4" s="450">
        <f>'3. Registrere pris'!H15</f>
        <v>0</v>
      </c>
      <c r="AF4" s="451"/>
      <c r="AG4" s="450">
        <f>'3. Registrere pris'!H16</f>
        <v>0</v>
      </c>
      <c r="AH4" s="451"/>
      <c r="AI4" s="450">
        <f>'3. Registrere pris'!H17</f>
        <v>0</v>
      </c>
      <c r="AJ4" s="451"/>
      <c r="AK4" s="450">
        <f>'3. Registrere pris'!H18</f>
        <v>0</v>
      </c>
      <c r="AL4" s="451"/>
      <c r="AM4" s="450">
        <f>'3. Registrere pris'!H19</f>
        <v>0</v>
      </c>
      <c r="AN4" s="451"/>
      <c r="AO4" s="450">
        <f>'3. Registrere pris'!H20</f>
        <v>0</v>
      </c>
      <c r="AP4" s="451"/>
    </row>
    <row r="5" spans="2:45" ht="37.5" customHeight="1" x14ac:dyDescent="0.2">
      <c r="F5" s="159" t="s">
        <v>41</v>
      </c>
      <c r="G5" s="153" t="s">
        <v>42</v>
      </c>
      <c r="H5" s="153" t="s">
        <v>43</v>
      </c>
      <c r="I5" s="156" t="s">
        <v>44</v>
      </c>
      <c r="J5" s="156" t="s">
        <v>45</v>
      </c>
      <c r="K5" s="156" t="s">
        <v>164</v>
      </c>
      <c r="L5" s="159" t="s">
        <v>47</v>
      </c>
      <c r="M5" s="147" t="s">
        <v>199</v>
      </c>
      <c r="N5" s="159" t="s">
        <v>131</v>
      </c>
      <c r="O5" s="156" t="s">
        <v>199</v>
      </c>
      <c r="P5" s="156" t="s">
        <v>131</v>
      </c>
      <c r="Q5" s="156" t="s">
        <v>199</v>
      </c>
      <c r="R5" s="156" t="s">
        <v>131</v>
      </c>
      <c r="S5" s="156" t="s">
        <v>199</v>
      </c>
      <c r="T5" s="156" t="s">
        <v>131</v>
      </c>
      <c r="U5" s="156" t="s">
        <v>199</v>
      </c>
      <c r="V5" s="156" t="s">
        <v>131</v>
      </c>
      <c r="W5" s="156" t="s">
        <v>199</v>
      </c>
      <c r="X5" s="156" t="s">
        <v>131</v>
      </c>
      <c r="Y5" s="156" t="s">
        <v>199</v>
      </c>
      <c r="Z5" s="156" t="s">
        <v>131</v>
      </c>
      <c r="AA5" s="156" t="s">
        <v>199</v>
      </c>
      <c r="AB5" s="156" t="s">
        <v>131</v>
      </c>
      <c r="AC5" s="156" t="s">
        <v>199</v>
      </c>
      <c r="AD5" s="156" t="s">
        <v>131</v>
      </c>
      <c r="AE5" s="156" t="s">
        <v>199</v>
      </c>
      <c r="AF5" s="156" t="s">
        <v>131</v>
      </c>
      <c r="AG5" s="156" t="s">
        <v>199</v>
      </c>
      <c r="AH5" s="156" t="s">
        <v>131</v>
      </c>
      <c r="AI5" s="156" t="s">
        <v>199</v>
      </c>
      <c r="AJ5" s="156" t="s">
        <v>131</v>
      </c>
      <c r="AK5" s="156" t="s">
        <v>199</v>
      </c>
      <c r="AL5" s="156" t="s">
        <v>131</v>
      </c>
      <c r="AM5" s="156" t="s">
        <v>199</v>
      </c>
      <c r="AN5" s="156" t="s">
        <v>131</v>
      </c>
      <c r="AO5" s="156" t="s">
        <v>199</v>
      </c>
      <c r="AP5" s="156" t="s">
        <v>131</v>
      </c>
    </row>
    <row r="6" spans="2:45" ht="17.25" customHeight="1" thickBot="1" x14ac:dyDescent="0.25">
      <c r="F6" s="54"/>
      <c r="G6" s="134"/>
      <c r="H6" s="134"/>
      <c r="I6" s="135"/>
      <c r="J6" s="136"/>
      <c r="K6" s="54"/>
      <c r="L6" s="54"/>
      <c r="M6" s="140"/>
      <c r="N6" s="41"/>
      <c r="O6" s="140"/>
      <c r="P6" s="47"/>
      <c r="Q6" s="141"/>
      <c r="R6" s="47"/>
      <c r="S6" s="142"/>
      <c r="T6" s="47"/>
      <c r="U6" s="142"/>
      <c r="V6" s="47"/>
      <c r="W6" s="142"/>
      <c r="X6" s="47"/>
      <c r="Y6" s="142"/>
      <c r="Z6" s="47"/>
      <c r="AA6" s="142"/>
      <c r="AB6" s="47"/>
      <c r="AC6" s="142"/>
      <c r="AD6" s="47"/>
      <c r="AE6" s="142"/>
      <c r="AF6" s="47"/>
      <c r="AG6" s="142"/>
      <c r="AH6" s="47"/>
      <c r="AI6" s="142"/>
      <c r="AJ6" s="47"/>
      <c r="AK6" s="142"/>
      <c r="AL6" s="47"/>
      <c r="AM6" s="142"/>
      <c r="AN6" s="47"/>
      <c r="AO6" s="142"/>
      <c r="AP6" s="47"/>
    </row>
    <row r="7" spans="2:45" s="7" customFormat="1" ht="26.25" thickBot="1" x14ac:dyDescent="0.3">
      <c r="F7" s="446" t="str">
        <f>'2. Lage evalueringsmatrise'!F10</f>
        <v>K 1</v>
      </c>
      <c r="G7" s="447" t="str">
        <f>'2. Lage evalueringsmatrise'!G10</f>
        <v>Kvalitet i gjennomføringa av oppdraget</v>
      </c>
      <c r="H7" s="449">
        <f>'2. Lage evalueringsmatrise'!H10</f>
        <v>0.3</v>
      </c>
      <c r="I7" s="278" t="str">
        <f>'2. Lage evalueringsmatrise'!I10</f>
        <v>K 1.1</v>
      </c>
      <c r="J7" s="174" t="str">
        <f>'2. Lage evalueringsmatrise'!J10</f>
        <v xml:space="preserve">Kompetanse og erfaring på tilbydde ressursar </v>
      </c>
      <c r="K7" s="265">
        <f>'2. Lage evalueringsmatrise'!L10</f>
        <v>0.5</v>
      </c>
      <c r="L7" s="267">
        <f>'2. Lage evalueringsmatrise'!M10</f>
        <v>0.15</v>
      </c>
      <c r="M7" s="175"/>
      <c r="N7" s="272"/>
      <c r="O7" s="273"/>
      <c r="P7" s="272"/>
      <c r="Q7" s="273"/>
      <c r="R7" s="272"/>
      <c r="S7" s="273"/>
      <c r="T7" s="272"/>
      <c r="U7" s="273"/>
      <c r="V7" s="272"/>
      <c r="W7" s="273"/>
      <c r="X7" s="272"/>
      <c r="Y7" s="273"/>
      <c r="Z7" s="272"/>
      <c r="AA7" s="273"/>
      <c r="AB7" s="272"/>
      <c r="AC7" s="273"/>
      <c r="AD7" s="272"/>
      <c r="AE7" s="273"/>
      <c r="AF7" s="272"/>
      <c r="AG7" s="273"/>
      <c r="AH7" s="272"/>
      <c r="AI7" s="273"/>
      <c r="AJ7" s="272"/>
      <c r="AK7" s="273"/>
      <c r="AL7" s="272"/>
      <c r="AM7" s="273"/>
      <c r="AN7" s="272"/>
      <c r="AO7" s="273"/>
      <c r="AP7" s="272"/>
    </row>
    <row r="8" spans="2:45" s="7" customFormat="1" ht="13.5" thickBot="1" x14ac:dyDescent="0.25">
      <c r="F8" s="446"/>
      <c r="G8" s="448"/>
      <c r="H8" s="449"/>
      <c r="I8" s="278" t="str">
        <f>'2. Lage evalueringsmatrise'!I11</f>
        <v>K 1.2</v>
      </c>
      <c r="J8" s="174" t="str">
        <f>'2. Lage evalueringsmatrise'!J11</f>
        <v xml:space="preserve">Tilbydars oppdragsforståing </v>
      </c>
      <c r="K8" s="265">
        <f>'2. Lage evalueringsmatrise'!L11</f>
        <v>0.3</v>
      </c>
      <c r="L8" s="267">
        <f>'2. Lage evalueringsmatrise'!M11</f>
        <v>0.09</v>
      </c>
      <c r="M8" s="175"/>
      <c r="N8" s="272"/>
      <c r="O8" s="273"/>
      <c r="P8" s="272"/>
      <c r="Q8" s="273"/>
      <c r="R8" s="272"/>
      <c r="S8" s="273"/>
      <c r="T8" s="272"/>
      <c r="U8" s="273"/>
      <c r="V8" s="272"/>
      <c r="W8" s="273"/>
      <c r="X8" s="272"/>
      <c r="Y8" s="273"/>
      <c r="Z8" s="272"/>
      <c r="AA8" s="273"/>
      <c r="AB8" s="272"/>
      <c r="AC8" s="273"/>
      <c r="AD8" s="272"/>
      <c r="AE8" s="273"/>
      <c r="AF8" s="272"/>
      <c r="AG8" s="273"/>
      <c r="AH8" s="272"/>
      <c r="AI8" s="273"/>
      <c r="AJ8" s="272"/>
      <c r="AK8" s="273"/>
      <c r="AL8" s="272"/>
      <c r="AM8" s="273"/>
      <c r="AN8" s="272"/>
      <c r="AO8" s="273"/>
      <c r="AP8" s="272"/>
      <c r="AQ8" s="6"/>
      <c r="AR8" s="6"/>
      <c r="AS8" s="6"/>
    </row>
    <row r="9" spans="2:45" s="4" customFormat="1" ht="13.5" thickBot="1" x14ac:dyDescent="0.25">
      <c r="F9" s="446"/>
      <c r="G9" s="448"/>
      <c r="H9" s="449"/>
      <c r="I9" s="278" t="str">
        <f>'2. Lage evalueringsmatrise'!I12</f>
        <v>K 1.3</v>
      </c>
      <c r="J9" s="176" t="str">
        <f>'2. Lage evalueringsmatrise'!J12</f>
        <v>Tilbydars gjennomføringsplan</v>
      </c>
      <c r="K9" s="266">
        <f>'2. Lage evalueringsmatrise'!L12</f>
        <v>0.2</v>
      </c>
      <c r="L9" s="268">
        <f>'2. Lage evalueringsmatrise'!M12</f>
        <v>0.06</v>
      </c>
      <c r="M9" s="177"/>
      <c r="N9" s="272"/>
      <c r="O9" s="274"/>
      <c r="P9" s="272"/>
      <c r="Q9" s="274"/>
      <c r="R9" s="272"/>
      <c r="S9" s="274"/>
      <c r="T9" s="272"/>
      <c r="U9" s="274"/>
      <c r="V9" s="272"/>
      <c r="W9" s="274"/>
      <c r="X9" s="272"/>
      <c r="Y9" s="274"/>
      <c r="Z9" s="272"/>
      <c r="AA9" s="274"/>
      <c r="AB9" s="272"/>
      <c r="AC9" s="274"/>
      <c r="AD9" s="272"/>
      <c r="AE9" s="274"/>
      <c r="AF9" s="272"/>
      <c r="AG9" s="274"/>
      <c r="AH9" s="272"/>
      <c r="AI9" s="274"/>
      <c r="AJ9" s="272"/>
      <c r="AK9" s="274"/>
      <c r="AL9" s="272"/>
      <c r="AM9" s="274"/>
      <c r="AN9" s="272"/>
      <c r="AO9" s="274"/>
      <c r="AP9" s="272"/>
      <c r="AQ9" s="7"/>
      <c r="AR9" s="7"/>
      <c r="AS9" s="7"/>
    </row>
    <row r="10" spans="2:45" s="4" customFormat="1" ht="13.5" thickBot="1" x14ac:dyDescent="0.25">
      <c r="F10" s="446"/>
      <c r="G10" s="448"/>
      <c r="H10" s="449"/>
      <c r="I10" s="278" t="str">
        <f>'2. Lage evalueringsmatrise'!I13</f>
        <v>K 1.4</v>
      </c>
      <c r="J10" s="176" t="str">
        <f>'2. Lage evalueringsmatrise'!J13</f>
        <v>Tilbydars kompetanse på risikostyring</v>
      </c>
      <c r="K10" s="266">
        <f>'2. Lage evalueringsmatrise'!L13</f>
        <v>0</v>
      </c>
      <c r="L10" s="268">
        <f>'2. Lage evalueringsmatrise'!M13</f>
        <v>0</v>
      </c>
      <c r="M10" s="177"/>
      <c r="N10" s="272"/>
      <c r="O10" s="274"/>
      <c r="P10" s="272"/>
      <c r="Q10" s="274"/>
      <c r="R10" s="272"/>
      <c r="S10" s="274"/>
      <c r="T10" s="272"/>
      <c r="U10" s="274"/>
      <c r="V10" s="272"/>
      <c r="W10" s="274"/>
      <c r="X10" s="272"/>
      <c r="Y10" s="274"/>
      <c r="Z10" s="272"/>
      <c r="AA10" s="274"/>
      <c r="AB10" s="272"/>
      <c r="AC10" s="274"/>
      <c r="AD10" s="272"/>
      <c r="AE10" s="274"/>
      <c r="AF10" s="272"/>
      <c r="AG10" s="274"/>
      <c r="AH10" s="272"/>
      <c r="AI10" s="274"/>
      <c r="AJ10" s="272"/>
      <c r="AK10" s="274"/>
      <c r="AL10" s="272"/>
      <c r="AM10" s="274"/>
      <c r="AN10" s="272"/>
      <c r="AO10" s="274"/>
      <c r="AP10" s="272"/>
      <c r="AQ10" s="6"/>
      <c r="AR10" s="6"/>
      <c r="AS10" s="6"/>
    </row>
    <row r="11" spans="2:45" s="4" customFormat="1" ht="13.5" thickBot="1" x14ac:dyDescent="0.25">
      <c r="F11" s="446"/>
      <c r="G11" s="448"/>
      <c r="H11" s="449"/>
      <c r="I11" s="278" t="str">
        <f>'2. Lage evalueringsmatrise'!I14</f>
        <v>K 1.5</v>
      </c>
      <c r="J11" s="176">
        <f>'2. Lage evalueringsmatrise'!J14</f>
        <v>0</v>
      </c>
      <c r="K11" s="266">
        <f>'2. Lage evalueringsmatrise'!L14</f>
        <v>0</v>
      </c>
      <c r="L11" s="268">
        <f>'2. Lage evalueringsmatrise'!M14</f>
        <v>0</v>
      </c>
      <c r="M11" s="177"/>
      <c r="N11" s="272"/>
      <c r="O11" s="274"/>
      <c r="P11" s="272"/>
      <c r="Q11" s="274"/>
      <c r="R11" s="272"/>
      <c r="S11" s="274"/>
      <c r="T11" s="272"/>
      <c r="U11" s="274"/>
      <c r="V11" s="272"/>
      <c r="W11" s="274"/>
      <c r="X11" s="272"/>
      <c r="Y11" s="274"/>
      <c r="Z11" s="272"/>
      <c r="AA11" s="274"/>
      <c r="AB11" s="272"/>
      <c r="AC11" s="274"/>
      <c r="AD11" s="272"/>
      <c r="AE11" s="274"/>
      <c r="AF11" s="272"/>
      <c r="AG11" s="274"/>
      <c r="AH11" s="272"/>
      <c r="AI11" s="274"/>
      <c r="AJ11" s="272"/>
      <c r="AK11" s="274"/>
      <c r="AL11" s="272"/>
      <c r="AM11" s="274"/>
      <c r="AN11" s="272"/>
      <c r="AO11" s="274"/>
      <c r="AP11" s="272"/>
      <c r="AQ11" s="7"/>
      <c r="AR11" s="7"/>
      <c r="AS11" s="7"/>
    </row>
    <row r="12" spans="2:45" s="4" customFormat="1" ht="13.5" thickBot="1" x14ac:dyDescent="0.25">
      <c r="F12" s="446"/>
      <c r="G12" s="448"/>
      <c r="H12" s="449"/>
      <c r="I12" s="278" t="str">
        <f>'2. Lage evalueringsmatrise'!I15</f>
        <v>K 1.6</v>
      </c>
      <c r="J12" s="176">
        <f>'2. Lage evalueringsmatrise'!J15</f>
        <v>0</v>
      </c>
      <c r="K12" s="266">
        <f>'2. Lage evalueringsmatrise'!L15</f>
        <v>0</v>
      </c>
      <c r="L12" s="268">
        <f>'2. Lage evalueringsmatrise'!M15</f>
        <v>0</v>
      </c>
      <c r="M12" s="177"/>
      <c r="N12" s="272"/>
      <c r="O12" s="274"/>
      <c r="P12" s="272"/>
      <c r="Q12" s="274"/>
      <c r="R12" s="272"/>
      <c r="S12" s="274"/>
      <c r="T12" s="272"/>
      <c r="U12" s="274"/>
      <c r="V12" s="272"/>
      <c r="W12" s="274"/>
      <c r="X12" s="272"/>
      <c r="Y12" s="274"/>
      <c r="Z12" s="272"/>
      <c r="AA12" s="274"/>
      <c r="AB12" s="272"/>
      <c r="AC12" s="274"/>
      <c r="AD12" s="272"/>
      <c r="AE12" s="274"/>
      <c r="AF12" s="272"/>
      <c r="AG12" s="274"/>
      <c r="AH12" s="272"/>
      <c r="AI12" s="274"/>
      <c r="AJ12" s="272"/>
      <c r="AK12" s="274"/>
      <c r="AL12" s="272"/>
      <c r="AM12" s="274"/>
      <c r="AN12" s="272"/>
      <c r="AO12" s="274"/>
      <c r="AP12" s="272"/>
      <c r="AQ12" s="6"/>
      <c r="AR12" s="6"/>
      <c r="AS12" s="6"/>
    </row>
    <row r="13" spans="2:45" s="4" customFormat="1" ht="13.5" thickBot="1" x14ac:dyDescent="0.25">
      <c r="F13" s="446"/>
      <c r="G13" s="448"/>
      <c r="H13" s="449"/>
      <c r="I13" s="278" t="str">
        <f>'2. Lage evalueringsmatrise'!I16</f>
        <v>K 1.7</v>
      </c>
      <c r="J13" s="176">
        <f>'2. Lage evalueringsmatrise'!J16</f>
        <v>0</v>
      </c>
      <c r="K13" s="266">
        <f>'2. Lage evalueringsmatrise'!L16</f>
        <v>0</v>
      </c>
      <c r="L13" s="268">
        <f>'2. Lage evalueringsmatrise'!M16</f>
        <v>0</v>
      </c>
      <c r="M13" s="177"/>
      <c r="N13" s="272"/>
      <c r="O13" s="274"/>
      <c r="P13" s="272"/>
      <c r="Q13" s="274"/>
      <c r="R13" s="272"/>
      <c r="S13" s="274"/>
      <c r="T13" s="272"/>
      <c r="U13" s="274"/>
      <c r="V13" s="272"/>
      <c r="W13" s="274"/>
      <c r="X13" s="272"/>
      <c r="Y13" s="274"/>
      <c r="Z13" s="272"/>
      <c r="AA13" s="274"/>
      <c r="AB13" s="272"/>
      <c r="AC13" s="274"/>
      <c r="AD13" s="272"/>
      <c r="AE13" s="274"/>
      <c r="AF13" s="272"/>
      <c r="AG13" s="274"/>
      <c r="AH13" s="272"/>
      <c r="AI13" s="274"/>
      <c r="AJ13" s="272"/>
      <c r="AK13" s="274"/>
      <c r="AL13" s="272"/>
      <c r="AM13" s="274"/>
      <c r="AN13" s="272"/>
      <c r="AO13" s="274"/>
      <c r="AP13" s="272"/>
      <c r="AQ13" s="7"/>
      <c r="AR13" s="7"/>
      <c r="AS13" s="7"/>
    </row>
    <row r="14" spans="2:45" s="40" customFormat="1" ht="13.5" thickBot="1" x14ac:dyDescent="0.25">
      <c r="F14" s="178"/>
      <c r="G14" s="179"/>
      <c r="H14" s="180"/>
      <c r="I14" s="279"/>
      <c r="J14" s="180"/>
      <c r="K14" s="181"/>
      <c r="L14" s="178"/>
      <c r="M14" s="182"/>
      <c r="N14" s="178"/>
      <c r="O14" s="269"/>
      <c r="P14" s="270"/>
      <c r="Q14" s="271"/>
      <c r="R14" s="270"/>
      <c r="S14" s="271"/>
      <c r="T14" s="270"/>
      <c r="U14" s="271"/>
      <c r="V14" s="270"/>
      <c r="W14" s="271"/>
      <c r="X14" s="270"/>
      <c r="Y14" s="271"/>
      <c r="Z14" s="270"/>
      <c r="AA14" s="271"/>
      <c r="AB14" s="270"/>
      <c r="AC14" s="271"/>
      <c r="AD14" s="270"/>
      <c r="AE14" s="271"/>
      <c r="AF14" s="270"/>
      <c r="AG14" s="271"/>
      <c r="AH14" s="270"/>
      <c r="AI14" s="271"/>
      <c r="AJ14" s="270"/>
      <c r="AK14" s="271"/>
      <c r="AL14" s="270"/>
      <c r="AM14" s="271"/>
      <c r="AN14" s="270"/>
      <c r="AO14" s="271"/>
      <c r="AP14" s="270"/>
      <c r="AQ14" s="6"/>
      <c r="AR14" s="6"/>
      <c r="AS14" s="6"/>
    </row>
    <row r="15" spans="2:45" s="4" customFormat="1" ht="13.5" thickBot="1" x14ac:dyDescent="0.25">
      <c r="F15" s="178"/>
      <c r="G15" s="183"/>
      <c r="H15" s="183"/>
      <c r="I15" s="280"/>
      <c r="J15" s="184"/>
      <c r="K15" s="183"/>
      <c r="L15" s="178"/>
      <c r="M15" s="185"/>
      <c r="N15" s="178"/>
      <c r="O15" s="275"/>
      <c r="P15" s="276"/>
      <c r="Q15" s="275"/>
      <c r="R15" s="276"/>
      <c r="S15" s="275"/>
      <c r="T15" s="276"/>
      <c r="U15" s="275"/>
      <c r="V15" s="276"/>
      <c r="W15" s="275"/>
      <c r="X15" s="276"/>
      <c r="Y15" s="275"/>
      <c r="Z15" s="276"/>
      <c r="AA15" s="275"/>
      <c r="AB15" s="276"/>
      <c r="AC15" s="275"/>
      <c r="AD15" s="276"/>
      <c r="AE15" s="275"/>
      <c r="AF15" s="276"/>
      <c r="AG15" s="275"/>
      <c r="AH15" s="276"/>
      <c r="AI15" s="275"/>
      <c r="AJ15" s="276"/>
      <c r="AK15" s="275"/>
      <c r="AL15" s="276"/>
      <c r="AM15" s="275"/>
      <c r="AN15" s="276"/>
      <c r="AO15" s="275"/>
      <c r="AP15" s="276"/>
      <c r="AQ15" s="7"/>
      <c r="AR15" s="7"/>
      <c r="AS15" s="7"/>
    </row>
    <row r="16" spans="2:45" s="17" customFormat="1" ht="26.25" thickBot="1" x14ac:dyDescent="0.25">
      <c r="F16" s="446" t="str">
        <f>'2. Lage evalueringsmatrise'!F19</f>
        <v>K 2</v>
      </c>
      <c r="G16" s="447" t="str">
        <f>'2. Lage evalueringsmatrise'!G19</f>
        <v>Miljø</v>
      </c>
      <c r="H16" s="449">
        <f>'2. Lage evalueringsmatrise'!H19</f>
        <v>0.3</v>
      </c>
      <c r="I16" s="278" t="str">
        <f>'2. Lage evalueringsmatrise'!I19</f>
        <v>K 2.1</v>
      </c>
      <c r="J16" s="174" t="str">
        <f>'2. Lage evalueringsmatrise'!J19</f>
        <v>Kor godt eigna prosjekteringsgruppeleiaren og arkitekten er for prosjektet</v>
      </c>
      <c r="K16" s="265">
        <f>'2. Lage evalueringsmatrise'!L19</f>
        <v>0.3</v>
      </c>
      <c r="L16" s="267">
        <f>'2. Lage evalueringsmatrise'!M19</f>
        <v>0.09</v>
      </c>
      <c r="M16" s="175"/>
      <c r="N16" s="272"/>
      <c r="O16" s="273"/>
      <c r="P16" s="272"/>
      <c r="Q16" s="273"/>
      <c r="R16" s="272"/>
      <c r="S16" s="273"/>
      <c r="T16" s="272"/>
      <c r="U16" s="273"/>
      <c r="V16" s="272"/>
      <c r="W16" s="273"/>
      <c r="X16" s="272"/>
      <c r="Y16" s="273"/>
      <c r="Z16" s="272"/>
      <c r="AA16" s="273"/>
      <c r="AB16" s="272"/>
      <c r="AC16" s="273"/>
      <c r="AD16" s="272"/>
      <c r="AE16" s="273"/>
      <c r="AF16" s="272"/>
      <c r="AG16" s="273"/>
      <c r="AH16" s="272"/>
      <c r="AI16" s="273"/>
      <c r="AJ16" s="272"/>
      <c r="AK16" s="273"/>
      <c r="AL16" s="272"/>
      <c r="AM16" s="273"/>
      <c r="AN16" s="272"/>
      <c r="AO16" s="273"/>
      <c r="AP16" s="272"/>
      <c r="AQ16" s="6"/>
      <c r="AR16" s="6"/>
      <c r="AS16" s="6"/>
    </row>
    <row r="17" spans="1:45" s="17" customFormat="1" ht="26.25" thickBot="1" x14ac:dyDescent="0.3">
      <c r="F17" s="446">
        <f>'2. Lage evalueringsmatrise'!F20</f>
        <v>0</v>
      </c>
      <c r="G17" s="448">
        <f>'2. Lage evalueringsmatrise'!G20</f>
        <v>0</v>
      </c>
      <c r="H17" s="449">
        <f>'2. Lage evalueringsmatrise'!H20</f>
        <v>0</v>
      </c>
      <c r="I17" s="278" t="str">
        <f>'2. Lage evalueringsmatrise'!I20</f>
        <v>K 2.2</v>
      </c>
      <c r="J17" s="174" t="str">
        <f>'2. Lage evalueringsmatrise'!J20</f>
        <v>Kor godt eigna miljøkoordinatoren er for prosjektet</v>
      </c>
      <c r="K17" s="265">
        <f>'2. Lage evalueringsmatrise'!L20</f>
        <v>0.4</v>
      </c>
      <c r="L17" s="267">
        <f>'2. Lage evalueringsmatrise'!M20</f>
        <v>0.12</v>
      </c>
      <c r="M17" s="175"/>
      <c r="N17" s="272"/>
      <c r="O17" s="273"/>
      <c r="P17" s="272"/>
      <c r="Q17" s="273"/>
      <c r="R17" s="272"/>
      <c r="S17" s="273"/>
      <c r="T17" s="272"/>
      <c r="U17" s="273"/>
      <c r="V17" s="272"/>
      <c r="W17" s="273"/>
      <c r="X17" s="272"/>
      <c r="Y17" s="273"/>
      <c r="Z17" s="272"/>
      <c r="AA17" s="273"/>
      <c r="AB17" s="272"/>
      <c r="AC17" s="273"/>
      <c r="AD17" s="272"/>
      <c r="AE17" s="273"/>
      <c r="AF17" s="272"/>
      <c r="AG17" s="273"/>
      <c r="AH17" s="272"/>
      <c r="AI17" s="273"/>
      <c r="AJ17" s="272"/>
      <c r="AK17" s="273"/>
      <c r="AL17" s="272"/>
      <c r="AM17" s="273"/>
      <c r="AN17" s="272"/>
      <c r="AO17" s="273"/>
      <c r="AP17" s="272"/>
      <c r="AQ17" s="7"/>
      <c r="AR17" s="7"/>
      <c r="AS17" s="7"/>
    </row>
    <row r="18" spans="1:45" s="17" customFormat="1" ht="26.25" thickBot="1" x14ac:dyDescent="0.25">
      <c r="F18" s="446">
        <f>'2. Lage evalueringsmatrise'!F21</f>
        <v>0</v>
      </c>
      <c r="G18" s="448">
        <f>'2. Lage evalueringsmatrise'!G21</f>
        <v>0</v>
      </c>
      <c r="H18" s="449">
        <f>'2. Lage evalueringsmatrise'!H21</f>
        <v>0</v>
      </c>
      <c r="I18" s="278" t="str">
        <f>'2. Lage evalueringsmatrise'!I21</f>
        <v>K 2.3</v>
      </c>
      <c r="J18" s="174" t="str">
        <f>'2. Lage evalueringsmatrise'!J21</f>
        <v>Tilbydar skal ha ei god strategisk tilnærming til ombruk av materialar</v>
      </c>
      <c r="K18" s="265">
        <f>'2. Lage evalueringsmatrise'!L21</f>
        <v>0.3</v>
      </c>
      <c r="L18" s="267">
        <f>'2. Lage evalueringsmatrise'!M21</f>
        <v>0.09</v>
      </c>
      <c r="M18" s="177"/>
      <c r="N18" s="272"/>
      <c r="O18" s="274"/>
      <c r="P18" s="272"/>
      <c r="Q18" s="274"/>
      <c r="R18" s="272"/>
      <c r="S18" s="274"/>
      <c r="T18" s="272"/>
      <c r="U18" s="274"/>
      <c r="V18" s="272"/>
      <c r="W18" s="274"/>
      <c r="X18" s="272"/>
      <c r="Y18" s="274"/>
      <c r="Z18" s="272"/>
      <c r="AA18" s="274"/>
      <c r="AB18" s="272"/>
      <c r="AC18" s="274"/>
      <c r="AD18" s="272"/>
      <c r="AE18" s="274"/>
      <c r="AF18" s="272"/>
      <c r="AG18" s="274"/>
      <c r="AH18" s="272"/>
      <c r="AI18" s="274"/>
      <c r="AJ18" s="272"/>
      <c r="AK18" s="274"/>
      <c r="AL18" s="272"/>
      <c r="AM18" s="274"/>
      <c r="AN18" s="272"/>
      <c r="AO18" s="274"/>
      <c r="AP18" s="272"/>
      <c r="AQ18" s="6"/>
      <c r="AR18" s="6"/>
      <c r="AS18" s="6"/>
    </row>
    <row r="19" spans="1:45" s="17" customFormat="1" ht="13.5" thickBot="1" x14ac:dyDescent="0.25">
      <c r="F19" s="446">
        <f>'2. Lage evalueringsmatrise'!F22</f>
        <v>0</v>
      </c>
      <c r="G19" s="448">
        <f>'2. Lage evalueringsmatrise'!G22</f>
        <v>0</v>
      </c>
      <c r="H19" s="449">
        <f>'2. Lage evalueringsmatrise'!H22</f>
        <v>0</v>
      </c>
      <c r="I19" s="278" t="str">
        <f>'2. Lage evalueringsmatrise'!I22</f>
        <v>K 2.4</v>
      </c>
      <c r="J19" s="174">
        <f>'2. Lage evalueringsmatrise'!J22</f>
        <v>0</v>
      </c>
      <c r="K19" s="265">
        <f>'2. Lage evalueringsmatrise'!L22</f>
        <v>0</v>
      </c>
      <c r="L19" s="267">
        <f>'2. Lage evalueringsmatrise'!M22</f>
        <v>0</v>
      </c>
      <c r="M19" s="177"/>
      <c r="N19" s="272"/>
      <c r="O19" s="274"/>
      <c r="P19" s="272"/>
      <c r="Q19" s="274"/>
      <c r="R19" s="272"/>
      <c r="S19" s="274"/>
      <c r="T19" s="272"/>
      <c r="U19" s="274"/>
      <c r="V19" s="272"/>
      <c r="W19" s="274"/>
      <c r="X19" s="272"/>
      <c r="Y19" s="274"/>
      <c r="Z19" s="272"/>
      <c r="AA19" s="274"/>
      <c r="AB19" s="272"/>
      <c r="AC19" s="274"/>
      <c r="AD19" s="272"/>
      <c r="AE19" s="274"/>
      <c r="AF19" s="272"/>
      <c r="AG19" s="274"/>
      <c r="AH19" s="272"/>
      <c r="AI19" s="274"/>
      <c r="AJ19" s="272"/>
      <c r="AK19" s="274"/>
      <c r="AL19" s="272"/>
      <c r="AM19" s="274"/>
      <c r="AN19" s="272"/>
      <c r="AO19" s="274"/>
      <c r="AP19" s="272"/>
      <c r="AQ19" s="7"/>
      <c r="AR19" s="7"/>
      <c r="AS19" s="7"/>
    </row>
    <row r="20" spans="1:45" s="4" customFormat="1" ht="13.5" thickBot="1" x14ac:dyDescent="0.25">
      <c r="F20" s="446">
        <f>'2. Lage evalueringsmatrise'!F23</f>
        <v>0</v>
      </c>
      <c r="G20" s="448">
        <f>'2. Lage evalueringsmatrise'!G23</f>
        <v>0</v>
      </c>
      <c r="H20" s="449">
        <f>'2. Lage evalueringsmatrise'!H23</f>
        <v>0</v>
      </c>
      <c r="I20" s="278" t="str">
        <f>'2. Lage evalueringsmatrise'!I23</f>
        <v>K 2.5</v>
      </c>
      <c r="J20" s="176">
        <f>'2. Lage evalueringsmatrise'!J23</f>
        <v>0</v>
      </c>
      <c r="K20" s="266">
        <f>'2. Lage evalueringsmatrise'!L23</f>
        <v>0</v>
      </c>
      <c r="L20" s="268">
        <f>'2. Lage evalueringsmatrise'!M23</f>
        <v>0</v>
      </c>
      <c r="M20" s="177"/>
      <c r="N20" s="272"/>
      <c r="O20" s="274"/>
      <c r="P20" s="272"/>
      <c r="Q20" s="274"/>
      <c r="R20" s="272"/>
      <c r="S20" s="274"/>
      <c r="T20" s="272"/>
      <c r="U20" s="274"/>
      <c r="V20" s="272"/>
      <c r="W20" s="274"/>
      <c r="X20" s="272"/>
      <c r="Y20" s="274"/>
      <c r="Z20" s="272"/>
      <c r="AA20" s="274"/>
      <c r="AB20" s="272"/>
      <c r="AC20" s="274"/>
      <c r="AD20" s="272"/>
      <c r="AE20" s="274"/>
      <c r="AF20" s="272"/>
      <c r="AG20" s="274"/>
      <c r="AH20" s="272"/>
      <c r="AI20" s="274"/>
      <c r="AJ20" s="272"/>
      <c r="AK20" s="274"/>
      <c r="AL20" s="272"/>
      <c r="AM20" s="274"/>
      <c r="AN20" s="272"/>
      <c r="AO20" s="274"/>
      <c r="AP20" s="272"/>
      <c r="AQ20" s="6"/>
      <c r="AR20" s="6"/>
      <c r="AS20" s="6"/>
    </row>
    <row r="21" spans="1:45" s="4" customFormat="1" ht="13.5" thickBot="1" x14ac:dyDescent="0.25">
      <c r="F21" s="446">
        <f>'2. Lage evalueringsmatrise'!F24</f>
        <v>0</v>
      </c>
      <c r="G21" s="448">
        <f>'2. Lage evalueringsmatrise'!G24</f>
        <v>0</v>
      </c>
      <c r="H21" s="449">
        <f>'2. Lage evalueringsmatrise'!H24</f>
        <v>0</v>
      </c>
      <c r="I21" s="278" t="str">
        <f>'2. Lage evalueringsmatrise'!I24</f>
        <v>K 2.6</v>
      </c>
      <c r="J21" s="176">
        <f>'2. Lage evalueringsmatrise'!J24</f>
        <v>0</v>
      </c>
      <c r="K21" s="266">
        <f>'2. Lage evalueringsmatrise'!L24</f>
        <v>0</v>
      </c>
      <c r="L21" s="268">
        <f>'2. Lage evalueringsmatrise'!M24</f>
        <v>0</v>
      </c>
      <c r="M21" s="177"/>
      <c r="N21" s="272"/>
      <c r="O21" s="274"/>
      <c r="P21" s="272"/>
      <c r="Q21" s="274"/>
      <c r="R21" s="272"/>
      <c r="S21" s="274"/>
      <c r="T21" s="272"/>
      <c r="U21" s="274"/>
      <c r="V21" s="272"/>
      <c r="W21" s="274"/>
      <c r="X21" s="272"/>
      <c r="Y21" s="274"/>
      <c r="Z21" s="272"/>
      <c r="AA21" s="274"/>
      <c r="AB21" s="272"/>
      <c r="AC21" s="274"/>
      <c r="AD21" s="272"/>
      <c r="AE21" s="274"/>
      <c r="AF21" s="272"/>
      <c r="AG21" s="274"/>
      <c r="AH21" s="272"/>
      <c r="AI21" s="274"/>
      <c r="AJ21" s="272"/>
      <c r="AK21" s="274"/>
      <c r="AL21" s="272"/>
      <c r="AM21" s="274"/>
      <c r="AN21" s="272"/>
      <c r="AO21" s="274"/>
      <c r="AP21" s="272"/>
      <c r="AQ21" s="7"/>
      <c r="AR21" s="7"/>
      <c r="AS21" s="7"/>
    </row>
    <row r="22" spans="1:45" s="7" customFormat="1" ht="13.5" thickBot="1" x14ac:dyDescent="0.25">
      <c r="A22" s="6"/>
      <c r="F22" s="446">
        <f>'2. Lage evalueringsmatrise'!F25</f>
        <v>0</v>
      </c>
      <c r="G22" s="448">
        <f>'2. Lage evalueringsmatrise'!G25</f>
        <v>0</v>
      </c>
      <c r="H22" s="449">
        <f>'2. Lage evalueringsmatrise'!H25</f>
        <v>0</v>
      </c>
      <c r="I22" s="278" t="str">
        <f>'2. Lage evalueringsmatrise'!I25</f>
        <v>K 2.7</v>
      </c>
      <c r="J22" s="176">
        <f>'2. Lage evalueringsmatrise'!J25</f>
        <v>0</v>
      </c>
      <c r="K22" s="266">
        <f>'2. Lage evalueringsmatrise'!L25</f>
        <v>0</v>
      </c>
      <c r="L22" s="268">
        <f>'2. Lage evalueringsmatrise'!M25</f>
        <v>0</v>
      </c>
      <c r="M22" s="177"/>
      <c r="N22" s="272"/>
      <c r="O22" s="274"/>
      <c r="P22" s="272"/>
      <c r="Q22" s="274"/>
      <c r="R22" s="272"/>
      <c r="S22" s="274"/>
      <c r="T22" s="272"/>
      <c r="U22" s="274"/>
      <c r="V22" s="272"/>
      <c r="W22" s="274"/>
      <c r="X22" s="272"/>
      <c r="Y22" s="274"/>
      <c r="Z22" s="272"/>
      <c r="AA22" s="274"/>
      <c r="AB22" s="272"/>
      <c r="AC22" s="274"/>
      <c r="AD22" s="272"/>
      <c r="AE22" s="274"/>
      <c r="AF22" s="272"/>
      <c r="AG22" s="274"/>
      <c r="AH22" s="272"/>
      <c r="AI22" s="274"/>
      <c r="AJ22" s="272"/>
      <c r="AK22" s="274"/>
      <c r="AL22" s="272"/>
      <c r="AM22" s="274"/>
      <c r="AN22" s="272"/>
      <c r="AO22" s="274"/>
      <c r="AP22" s="272"/>
      <c r="AQ22" s="6"/>
      <c r="AR22" s="6"/>
      <c r="AS22" s="6"/>
    </row>
    <row r="23" spans="1:45" s="40" customFormat="1" ht="13.5" thickBot="1" x14ac:dyDescent="0.25">
      <c r="F23" s="178"/>
      <c r="G23" s="179"/>
      <c r="H23" s="180"/>
      <c r="I23" s="279"/>
      <c r="J23" s="186"/>
      <c r="K23" s="187"/>
      <c r="L23" s="188"/>
      <c r="M23" s="182"/>
      <c r="N23" s="188"/>
      <c r="O23" s="269"/>
      <c r="P23" s="277"/>
      <c r="Q23" s="271"/>
      <c r="R23" s="277"/>
      <c r="S23" s="271"/>
      <c r="T23" s="277"/>
      <c r="U23" s="271"/>
      <c r="V23" s="277"/>
      <c r="W23" s="271"/>
      <c r="X23" s="277"/>
      <c r="Y23" s="271"/>
      <c r="Z23" s="277"/>
      <c r="AA23" s="271"/>
      <c r="AB23" s="277"/>
      <c r="AC23" s="271"/>
      <c r="AD23" s="277"/>
      <c r="AE23" s="271"/>
      <c r="AF23" s="277"/>
      <c r="AG23" s="271"/>
      <c r="AH23" s="277"/>
      <c r="AI23" s="271"/>
      <c r="AJ23" s="277"/>
      <c r="AK23" s="271"/>
      <c r="AL23" s="277"/>
      <c r="AM23" s="271"/>
      <c r="AN23" s="277"/>
      <c r="AO23" s="271"/>
      <c r="AP23" s="277"/>
      <c r="AQ23" s="7"/>
      <c r="AR23" s="7"/>
      <c r="AS23" s="7"/>
    </row>
    <row r="24" spans="1:45" s="7" customFormat="1" ht="13.5" thickBot="1" x14ac:dyDescent="0.25">
      <c r="A24" s="6"/>
      <c r="F24" s="189"/>
      <c r="G24" s="190"/>
      <c r="H24" s="190"/>
      <c r="I24" s="280"/>
      <c r="J24" s="191"/>
      <c r="K24" s="190"/>
      <c r="L24" s="189"/>
      <c r="M24" s="192"/>
      <c r="N24" s="178"/>
      <c r="O24" s="275"/>
      <c r="P24" s="276"/>
      <c r="Q24" s="275"/>
      <c r="R24" s="276"/>
      <c r="S24" s="275"/>
      <c r="T24" s="276"/>
      <c r="U24" s="275"/>
      <c r="V24" s="276"/>
      <c r="W24" s="275"/>
      <c r="X24" s="276"/>
      <c r="Y24" s="275"/>
      <c r="Z24" s="276"/>
      <c r="AA24" s="275"/>
      <c r="AB24" s="276"/>
      <c r="AC24" s="275"/>
      <c r="AD24" s="276"/>
      <c r="AE24" s="275"/>
      <c r="AF24" s="276"/>
      <c r="AG24" s="275"/>
      <c r="AH24" s="276"/>
      <c r="AI24" s="275"/>
      <c r="AJ24" s="276"/>
      <c r="AK24" s="275"/>
      <c r="AL24" s="276"/>
      <c r="AM24" s="275"/>
      <c r="AN24" s="276"/>
      <c r="AO24" s="275"/>
      <c r="AP24" s="276"/>
      <c r="AQ24" s="6"/>
      <c r="AR24" s="6"/>
      <c r="AS24" s="6"/>
    </row>
    <row r="25" spans="1:45" ht="13.5" thickBot="1" x14ac:dyDescent="0.25">
      <c r="F25" s="446" t="str">
        <f>'2. Lage evalueringsmatrise'!F28</f>
        <v>K 3</v>
      </c>
      <c r="G25" s="447">
        <f>'2. Lage evalueringsmatrise'!G28</f>
        <v>0</v>
      </c>
      <c r="H25" s="449">
        <f>'2. Lage evalueringsmatrise'!H28</f>
        <v>0</v>
      </c>
      <c r="I25" s="278" t="str">
        <f>'2. Lage evalueringsmatrise'!I28</f>
        <v>K 3.1</v>
      </c>
      <c r="J25" s="176">
        <f>'2. Lage evalueringsmatrise'!J28</f>
        <v>0</v>
      </c>
      <c r="K25" s="266">
        <f>'2. Lage evalueringsmatrise'!L28</f>
        <v>0</v>
      </c>
      <c r="L25" s="268">
        <f>'2. Lage evalueringsmatrise'!M28</f>
        <v>0</v>
      </c>
      <c r="M25" s="175"/>
      <c r="N25" s="272"/>
      <c r="O25" s="273"/>
      <c r="P25" s="272"/>
      <c r="Q25" s="273"/>
      <c r="R25" s="272"/>
      <c r="S25" s="273"/>
      <c r="T25" s="272"/>
      <c r="U25" s="273"/>
      <c r="V25" s="272"/>
      <c r="W25" s="273"/>
      <c r="X25" s="272"/>
      <c r="Y25" s="273"/>
      <c r="Z25" s="272"/>
      <c r="AA25" s="273"/>
      <c r="AB25" s="272"/>
      <c r="AC25" s="273"/>
      <c r="AD25" s="272"/>
      <c r="AE25" s="273"/>
      <c r="AF25" s="272"/>
      <c r="AG25" s="273"/>
      <c r="AH25" s="272"/>
      <c r="AI25" s="273"/>
      <c r="AJ25" s="272"/>
      <c r="AK25" s="273"/>
      <c r="AL25" s="272"/>
      <c r="AM25" s="273"/>
      <c r="AN25" s="272"/>
      <c r="AO25" s="273"/>
      <c r="AP25" s="272"/>
      <c r="AQ25" s="7"/>
      <c r="AR25" s="7"/>
      <c r="AS25" s="7"/>
    </row>
    <row r="26" spans="1:45" ht="13.5" thickBot="1" x14ac:dyDescent="0.25">
      <c r="B26" s="5"/>
      <c r="C26" s="5"/>
      <c r="D26" s="5"/>
      <c r="E26" s="5"/>
      <c r="F26" s="446">
        <f>'2. Lage evalueringsmatrise'!F29</f>
        <v>0</v>
      </c>
      <c r="G26" s="448">
        <f>'2. Lage evalueringsmatrise'!G29</f>
        <v>0</v>
      </c>
      <c r="H26" s="449">
        <f>'2. Lage evalueringsmatrise'!H29</f>
        <v>0</v>
      </c>
      <c r="I26" s="278" t="str">
        <f>'2. Lage evalueringsmatrise'!I29</f>
        <v>K 3.2</v>
      </c>
      <c r="J26" s="176">
        <f>'2. Lage evalueringsmatrise'!J29</f>
        <v>0</v>
      </c>
      <c r="K26" s="266">
        <f>'2. Lage evalueringsmatrise'!L29</f>
        <v>0</v>
      </c>
      <c r="L26" s="268">
        <f>'2. Lage evalueringsmatrise'!M29</f>
        <v>0</v>
      </c>
      <c r="M26" s="175"/>
      <c r="N26" s="272"/>
      <c r="O26" s="273"/>
      <c r="P26" s="272"/>
      <c r="Q26" s="273"/>
      <c r="R26" s="272"/>
      <c r="S26" s="273"/>
      <c r="T26" s="272"/>
      <c r="U26" s="273"/>
      <c r="V26" s="272"/>
      <c r="W26" s="273"/>
      <c r="X26" s="272"/>
      <c r="Y26" s="273"/>
      <c r="Z26" s="272"/>
      <c r="AA26" s="273"/>
      <c r="AB26" s="272"/>
      <c r="AC26" s="273"/>
      <c r="AD26" s="272"/>
      <c r="AE26" s="273"/>
      <c r="AF26" s="272"/>
      <c r="AG26" s="273"/>
      <c r="AH26" s="272"/>
      <c r="AI26" s="273"/>
      <c r="AJ26" s="272"/>
      <c r="AK26" s="273"/>
      <c r="AL26" s="272"/>
      <c r="AM26" s="273"/>
      <c r="AN26" s="272"/>
      <c r="AO26" s="273"/>
      <c r="AP26" s="272"/>
    </row>
    <row r="27" spans="1:45" ht="13.5" thickBot="1" x14ac:dyDescent="0.25">
      <c r="B27" s="4"/>
      <c r="C27" s="4"/>
      <c r="D27" s="4"/>
      <c r="E27" s="4"/>
      <c r="F27" s="446">
        <f>'2. Lage evalueringsmatrise'!F30</f>
        <v>0</v>
      </c>
      <c r="G27" s="448">
        <f>'2. Lage evalueringsmatrise'!G30</f>
        <v>0</v>
      </c>
      <c r="H27" s="449">
        <f>'2. Lage evalueringsmatrise'!H30</f>
        <v>0</v>
      </c>
      <c r="I27" s="278" t="str">
        <f>'2. Lage evalueringsmatrise'!I30</f>
        <v>K 3.3</v>
      </c>
      <c r="J27" s="176">
        <f>'2. Lage evalueringsmatrise'!J30</f>
        <v>0</v>
      </c>
      <c r="K27" s="266">
        <f>'2. Lage evalueringsmatrise'!L30</f>
        <v>0</v>
      </c>
      <c r="L27" s="268">
        <f>'2. Lage evalueringsmatrise'!M30</f>
        <v>0</v>
      </c>
      <c r="M27" s="177"/>
      <c r="N27" s="272"/>
      <c r="O27" s="274"/>
      <c r="P27" s="272"/>
      <c r="Q27" s="274"/>
      <c r="R27" s="272"/>
      <c r="S27" s="274"/>
      <c r="T27" s="272"/>
      <c r="U27" s="274"/>
      <c r="V27" s="272"/>
      <c r="W27" s="274"/>
      <c r="X27" s="272"/>
      <c r="Y27" s="274"/>
      <c r="Z27" s="272"/>
      <c r="AA27" s="274"/>
      <c r="AB27" s="272"/>
      <c r="AC27" s="274"/>
      <c r="AD27" s="272"/>
      <c r="AE27" s="274"/>
      <c r="AF27" s="272"/>
      <c r="AG27" s="274"/>
      <c r="AH27" s="272"/>
      <c r="AI27" s="274"/>
      <c r="AJ27" s="272"/>
      <c r="AK27" s="274"/>
      <c r="AL27" s="272"/>
      <c r="AM27" s="274"/>
      <c r="AN27" s="272"/>
      <c r="AO27" s="274"/>
      <c r="AP27" s="272"/>
      <c r="AQ27" s="7"/>
      <c r="AR27" s="7"/>
      <c r="AS27" s="7"/>
    </row>
    <row r="28" spans="1:45" ht="13.5" thickBot="1" x14ac:dyDescent="0.25">
      <c r="B28" s="9"/>
      <c r="C28" s="9"/>
      <c r="D28" s="9"/>
      <c r="E28" s="9"/>
      <c r="F28" s="446">
        <f>'2. Lage evalueringsmatrise'!F31</f>
        <v>0</v>
      </c>
      <c r="G28" s="448">
        <f>'2. Lage evalueringsmatrise'!G31</f>
        <v>0</v>
      </c>
      <c r="H28" s="449">
        <f>'2. Lage evalueringsmatrise'!H31</f>
        <v>0</v>
      </c>
      <c r="I28" s="278" t="str">
        <f>'2. Lage evalueringsmatrise'!I31</f>
        <v>K 3.4</v>
      </c>
      <c r="J28" s="176">
        <f>'2. Lage evalueringsmatrise'!J31</f>
        <v>0</v>
      </c>
      <c r="K28" s="266">
        <f>'2. Lage evalueringsmatrise'!L31</f>
        <v>0</v>
      </c>
      <c r="L28" s="268">
        <f>'2. Lage evalueringsmatrise'!M31</f>
        <v>0</v>
      </c>
      <c r="M28" s="177"/>
      <c r="N28" s="272"/>
      <c r="O28" s="274"/>
      <c r="P28" s="272"/>
      <c r="Q28" s="274"/>
      <c r="R28" s="272"/>
      <c r="S28" s="274"/>
      <c r="T28" s="272"/>
      <c r="U28" s="274"/>
      <c r="V28" s="272"/>
      <c r="W28" s="274"/>
      <c r="X28" s="272"/>
      <c r="Y28" s="274"/>
      <c r="Z28" s="272"/>
      <c r="AA28" s="274"/>
      <c r="AB28" s="272"/>
      <c r="AC28" s="274"/>
      <c r="AD28" s="272"/>
      <c r="AE28" s="274"/>
      <c r="AF28" s="272"/>
      <c r="AG28" s="274"/>
      <c r="AH28" s="272"/>
      <c r="AI28" s="274"/>
      <c r="AJ28" s="272"/>
      <c r="AK28" s="274"/>
      <c r="AL28" s="272"/>
      <c r="AM28" s="274"/>
      <c r="AN28" s="272"/>
      <c r="AO28" s="274"/>
      <c r="AP28" s="272"/>
    </row>
    <row r="29" spans="1:45" ht="13.5" thickBot="1" x14ac:dyDescent="0.25">
      <c r="F29" s="446">
        <f>'2. Lage evalueringsmatrise'!F32</f>
        <v>0</v>
      </c>
      <c r="G29" s="448">
        <f>'2. Lage evalueringsmatrise'!G32</f>
        <v>0</v>
      </c>
      <c r="H29" s="449">
        <f>'2. Lage evalueringsmatrise'!H32</f>
        <v>0</v>
      </c>
      <c r="I29" s="278" t="str">
        <f>'2. Lage evalueringsmatrise'!I32</f>
        <v>K 3.5</v>
      </c>
      <c r="J29" s="176">
        <f>'2. Lage evalueringsmatrise'!J32</f>
        <v>0</v>
      </c>
      <c r="K29" s="266">
        <f>'2. Lage evalueringsmatrise'!L32</f>
        <v>0</v>
      </c>
      <c r="L29" s="268">
        <f>'2. Lage evalueringsmatrise'!M32</f>
        <v>0</v>
      </c>
      <c r="M29" s="177"/>
      <c r="N29" s="272"/>
      <c r="O29" s="274"/>
      <c r="P29" s="272"/>
      <c r="Q29" s="274"/>
      <c r="R29" s="272"/>
      <c r="S29" s="274"/>
      <c r="T29" s="272"/>
      <c r="U29" s="274"/>
      <c r="V29" s="272"/>
      <c r="W29" s="274"/>
      <c r="X29" s="272"/>
      <c r="Y29" s="274"/>
      <c r="Z29" s="272"/>
      <c r="AA29" s="274"/>
      <c r="AB29" s="272"/>
      <c r="AC29" s="274"/>
      <c r="AD29" s="272"/>
      <c r="AE29" s="274"/>
      <c r="AF29" s="272"/>
      <c r="AG29" s="274"/>
      <c r="AH29" s="272"/>
      <c r="AI29" s="274"/>
      <c r="AJ29" s="272"/>
      <c r="AK29" s="274"/>
      <c r="AL29" s="272"/>
      <c r="AM29" s="274"/>
      <c r="AN29" s="272"/>
      <c r="AO29" s="274"/>
      <c r="AP29" s="272"/>
      <c r="AQ29" s="7"/>
      <c r="AR29" s="7"/>
      <c r="AS29" s="7"/>
    </row>
    <row r="30" spans="1:45" ht="13.5" thickBot="1" x14ac:dyDescent="0.25">
      <c r="F30" s="446">
        <f>'2. Lage evalueringsmatrise'!F33</f>
        <v>0</v>
      </c>
      <c r="G30" s="448">
        <f>'2. Lage evalueringsmatrise'!G33</f>
        <v>0</v>
      </c>
      <c r="H30" s="449">
        <f>'2. Lage evalueringsmatrise'!H33</f>
        <v>0</v>
      </c>
      <c r="I30" s="278" t="str">
        <f>'2. Lage evalueringsmatrise'!I33</f>
        <v>K 3.6</v>
      </c>
      <c r="J30" s="176">
        <f>'2. Lage evalueringsmatrise'!J33</f>
        <v>0</v>
      </c>
      <c r="K30" s="266">
        <f>'2. Lage evalueringsmatrise'!L33</f>
        <v>0</v>
      </c>
      <c r="L30" s="268">
        <f>'2. Lage evalueringsmatrise'!M33</f>
        <v>0</v>
      </c>
      <c r="M30" s="177"/>
      <c r="N30" s="272"/>
      <c r="O30" s="274"/>
      <c r="P30" s="272"/>
      <c r="Q30" s="274"/>
      <c r="R30" s="272"/>
      <c r="S30" s="274"/>
      <c r="T30" s="272"/>
      <c r="U30" s="274"/>
      <c r="V30" s="272"/>
      <c r="W30" s="274"/>
      <c r="X30" s="272"/>
      <c r="Y30" s="274"/>
      <c r="Z30" s="272"/>
      <c r="AA30" s="274"/>
      <c r="AB30" s="272"/>
      <c r="AC30" s="274"/>
      <c r="AD30" s="272"/>
      <c r="AE30" s="274"/>
      <c r="AF30" s="272"/>
      <c r="AG30" s="274"/>
      <c r="AH30" s="272"/>
      <c r="AI30" s="274"/>
      <c r="AJ30" s="272"/>
      <c r="AK30" s="274"/>
      <c r="AL30" s="272"/>
      <c r="AM30" s="274"/>
      <c r="AN30" s="272"/>
      <c r="AO30" s="274"/>
      <c r="AP30" s="272"/>
    </row>
    <row r="31" spans="1:45" ht="13.5" thickBot="1" x14ac:dyDescent="0.25">
      <c r="F31" s="446">
        <f>'2. Lage evalueringsmatrise'!F34</f>
        <v>0</v>
      </c>
      <c r="G31" s="448">
        <f>'2. Lage evalueringsmatrise'!G34</f>
        <v>0</v>
      </c>
      <c r="H31" s="449">
        <f>'2. Lage evalueringsmatrise'!H34</f>
        <v>0</v>
      </c>
      <c r="I31" s="278" t="str">
        <f>'2. Lage evalueringsmatrise'!I34</f>
        <v>K 3.7</v>
      </c>
      <c r="J31" s="176">
        <f>'2. Lage evalueringsmatrise'!J34</f>
        <v>0</v>
      </c>
      <c r="K31" s="266">
        <f>'2. Lage evalueringsmatrise'!L34</f>
        <v>0</v>
      </c>
      <c r="L31" s="268">
        <f>'2. Lage evalueringsmatrise'!M34</f>
        <v>0</v>
      </c>
      <c r="M31" s="177"/>
      <c r="N31" s="272"/>
      <c r="O31" s="274"/>
      <c r="P31" s="272"/>
      <c r="Q31" s="274"/>
      <c r="R31" s="272"/>
      <c r="S31" s="274"/>
      <c r="T31" s="272"/>
      <c r="U31" s="274"/>
      <c r="V31" s="272"/>
      <c r="W31" s="274"/>
      <c r="X31" s="272"/>
      <c r="Y31" s="274"/>
      <c r="Z31" s="272"/>
      <c r="AA31" s="274"/>
      <c r="AB31" s="272"/>
      <c r="AC31" s="274"/>
      <c r="AD31" s="272"/>
      <c r="AE31" s="274"/>
      <c r="AF31" s="272"/>
      <c r="AG31" s="274"/>
      <c r="AH31" s="272"/>
      <c r="AI31" s="274"/>
      <c r="AJ31" s="272"/>
      <c r="AK31" s="274"/>
      <c r="AL31" s="272"/>
      <c r="AM31" s="274"/>
      <c r="AN31" s="272"/>
      <c r="AO31" s="274"/>
      <c r="AP31" s="272"/>
      <c r="AQ31" s="7"/>
      <c r="AR31" s="7"/>
      <c r="AS31" s="7"/>
    </row>
    <row r="32" spans="1:45" s="40" customFormat="1" ht="13.5" thickBot="1" x14ac:dyDescent="0.25">
      <c r="F32" s="178"/>
      <c r="G32" s="179"/>
      <c r="H32" s="180"/>
      <c r="I32" s="279"/>
      <c r="J32" s="186"/>
      <c r="K32" s="181"/>
      <c r="L32" s="178"/>
      <c r="M32" s="182"/>
      <c r="N32" s="178"/>
      <c r="O32" s="269"/>
      <c r="P32" s="270"/>
      <c r="Q32" s="271"/>
      <c r="R32" s="270"/>
      <c r="S32" s="271"/>
      <c r="T32" s="270"/>
      <c r="U32" s="271"/>
      <c r="V32" s="270"/>
      <c r="W32" s="271"/>
      <c r="X32" s="277"/>
      <c r="Y32" s="271"/>
      <c r="Z32" s="270"/>
      <c r="AA32" s="271"/>
      <c r="AB32" s="270"/>
      <c r="AC32" s="271"/>
      <c r="AD32" s="270"/>
      <c r="AE32" s="271"/>
      <c r="AF32" s="270"/>
      <c r="AG32" s="271"/>
      <c r="AH32" s="270"/>
      <c r="AI32" s="271"/>
      <c r="AJ32" s="270"/>
      <c r="AK32" s="271"/>
      <c r="AL32" s="277"/>
      <c r="AM32" s="271"/>
      <c r="AN32" s="270"/>
      <c r="AO32" s="271"/>
      <c r="AP32" s="270"/>
      <c r="AQ32" s="6"/>
      <c r="AR32" s="6"/>
      <c r="AS32" s="6"/>
    </row>
    <row r="33" spans="6:45" ht="13.5" thickBot="1" x14ac:dyDescent="0.25">
      <c r="F33" s="178"/>
      <c r="G33" s="183"/>
      <c r="H33" s="183"/>
      <c r="I33" s="280"/>
      <c r="J33" s="184"/>
      <c r="K33" s="183"/>
      <c r="L33" s="178"/>
      <c r="M33" s="185"/>
      <c r="N33" s="178"/>
      <c r="O33" s="275"/>
      <c r="P33" s="276"/>
      <c r="Q33" s="275"/>
      <c r="R33" s="276"/>
      <c r="S33" s="275"/>
      <c r="T33" s="276"/>
      <c r="U33" s="275"/>
      <c r="V33" s="276"/>
      <c r="W33" s="275"/>
      <c r="X33" s="276"/>
      <c r="Y33" s="275"/>
      <c r="Z33" s="276"/>
      <c r="AA33" s="275"/>
      <c r="AB33" s="276"/>
      <c r="AC33" s="275"/>
      <c r="AD33" s="276"/>
      <c r="AE33" s="275"/>
      <c r="AF33" s="276"/>
      <c r="AG33" s="275"/>
      <c r="AH33" s="276"/>
      <c r="AI33" s="275"/>
      <c r="AJ33" s="276"/>
      <c r="AK33" s="275"/>
      <c r="AL33" s="276"/>
      <c r="AM33" s="275"/>
      <c r="AN33" s="276"/>
      <c r="AO33" s="275"/>
      <c r="AP33" s="276"/>
      <c r="AQ33" s="7"/>
      <c r="AR33" s="7"/>
      <c r="AS33" s="7"/>
    </row>
    <row r="34" spans="6:45" ht="13.5" thickBot="1" x14ac:dyDescent="0.25">
      <c r="F34" s="446" t="str">
        <f>'2. Lage evalueringsmatrise'!F37</f>
        <v>K 4</v>
      </c>
      <c r="G34" s="447">
        <f>'2. Lage evalueringsmatrise'!G37</f>
        <v>0</v>
      </c>
      <c r="H34" s="449">
        <f>'2. Lage evalueringsmatrise'!H37</f>
        <v>0</v>
      </c>
      <c r="I34" s="278" t="str">
        <f>'2. Lage evalueringsmatrise'!I37</f>
        <v>K 4.1</v>
      </c>
      <c r="J34" s="176">
        <f>'2. Lage evalueringsmatrise'!J37</f>
        <v>0</v>
      </c>
      <c r="K34" s="266">
        <f>'2. Lage evalueringsmatrise'!L37</f>
        <v>0</v>
      </c>
      <c r="L34" s="268">
        <f>'2. Lage evalueringsmatrise'!M37</f>
        <v>0</v>
      </c>
      <c r="M34" s="175"/>
      <c r="N34" s="272"/>
      <c r="O34" s="273"/>
      <c r="P34" s="272"/>
      <c r="Q34" s="273"/>
      <c r="R34" s="272"/>
      <c r="S34" s="273"/>
      <c r="T34" s="272"/>
      <c r="U34" s="273"/>
      <c r="V34" s="272"/>
      <c r="W34" s="273"/>
      <c r="X34" s="272"/>
      <c r="Y34" s="273"/>
      <c r="Z34" s="272"/>
      <c r="AA34" s="273"/>
      <c r="AB34" s="272"/>
      <c r="AC34" s="273"/>
      <c r="AD34" s="272"/>
      <c r="AE34" s="273"/>
      <c r="AF34" s="272"/>
      <c r="AG34" s="273"/>
      <c r="AH34" s="272"/>
      <c r="AI34" s="273"/>
      <c r="AJ34" s="272"/>
      <c r="AK34" s="273"/>
      <c r="AL34" s="272"/>
      <c r="AM34" s="273"/>
      <c r="AN34" s="272"/>
      <c r="AO34" s="273"/>
      <c r="AP34" s="272"/>
    </row>
    <row r="35" spans="6:45" ht="13.5" thickBot="1" x14ac:dyDescent="0.25">
      <c r="F35" s="446">
        <f>'2. Lage evalueringsmatrise'!F38</f>
        <v>0</v>
      </c>
      <c r="G35" s="448">
        <f>'2. Lage evalueringsmatrise'!G38</f>
        <v>0</v>
      </c>
      <c r="H35" s="449">
        <f>'2. Lage evalueringsmatrise'!H38</f>
        <v>0</v>
      </c>
      <c r="I35" s="278" t="str">
        <f>'2. Lage evalueringsmatrise'!I38</f>
        <v>K 4.2</v>
      </c>
      <c r="J35" s="176">
        <f>'2. Lage evalueringsmatrise'!J38</f>
        <v>0</v>
      </c>
      <c r="K35" s="266">
        <f>'2. Lage evalueringsmatrise'!L38</f>
        <v>0</v>
      </c>
      <c r="L35" s="268">
        <f>'2. Lage evalueringsmatrise'!M38</f>
        <v>0</v>
      </c>
      <c r="M35" s="175"/>
      <c r="N35" s="272"/>
      <c r="O35" s="273"/>
      <c r="P35" s="272"/>
      <c r="Q35" s="273"/>
      <c r="R35" s="272"/>
      <c r="S35" s="273"/>
      <c r="T35" s="272"/>
      <c r="U35" s="273"/>
      <c r="V35" s="272"/>
      <c r="W35" s="273"/>
      <c r="X35" s="272"/>
      <c r="Y35" s="273"/>
      <c r="Z35" s="272"/>
      <c r="AA35" s="273"/>
      <c r="AB35" s="272"/>
      <c r="AC35" s="273"/>
      <c r="AD35" s="272"/>
      <c r="AE35" s="273"/>
      <c r="AF35" s="272"/>
      <c r="AG35" s="273"/>
      <c r="AH35" s="272"/>
      <c r="AI35" s="273"/>
      <c r="AJ35" s="272"/>
      <c r="AK35" s="273"/>
      <c r="AL35" s="272"/>
      <c r="AM35" s="273"/>
      <c r="AN35" s="272"/>
      <c r="AO35" s="273"/>
      <c r="AP35" s="272"/>
      <c r="AQ35" s="7"/>
      <c r="AR35" s="7"/>
      <c r="AS35" s="7"/>
    </row>
    <row r="36" spans="6:45" ht="13.5" thickBot="1" x14ac:dyDescent="0.25">
      <c r="F36" s="446">
        <f>'2. Lage evalueringsmatrise'!F39</f>
        <v>0</v>
      </c>
      <c r="G36" s="448">
        <f>'2. Lage evalueringsmatrise'!G39</f>
        <v>0</v>
      </c>
      <c r="H36" s="449">
        <f>'2. Lage evalueringsmatrise'!H39</f>
        <v>0</v>
      </c>
      <c r="I36" s="278" t="str">
        <f>'2. Lage evalueringsmatrise'!I39</f>
        <v>K 4.3</v>
      </c>
      <c r="J36" s="176">
        <f>'2. Lage evalueringsmatrise'!J39</f>
        <v>0</v>
      </c>
      <c r="K36" s="266">
        <f>'2. Lage evalueringsmatrise'!L39</f>
        <v>0</v>
      </c>
      <c r="L36" s="268">
        <f>'2. Lage evalueringsmatrise'!M39</f>
        <v>0</v>
      </c>
      <c r="M36" s="177"/>
      <c r="N36" s="272"/>
      <c r="O36" s="274"/>
      <c r="P36" s="272"/>
      <c r="Q36" s="274"/>
      <c r="R36" s="272"/>
      <c r="S36" s="274"/>
      <c r="T36" s="272"/>
      <c r="U36" s="274"/>
      <c r="V36" s="272"/>
      <c r="W36" s="274"/>
      <c r="X36" s="272"/>
      <c r="Y36" s="274"/>
      <c r="Z36" s="272"/>
      <c r="AA36" s="274"/>
      <c r="AB36" s="272"/>
      <c r="AC36" s="274"/>
      <c r="AD36" s="272"/>
      <c r="AE36" s="274"/>
      <c r="AF36" s="272"/>
      <c r="AG36" s="274"/>
      <c r="AH36" s="272"/>
      <c r="AI36" s="274"/>
      <c r="AJ36" s="272"/>
      <c r="AK36" s="274"/>
      <c r="AL36" s="272"/>
      <c r="AM36" s="274"/>
      <c r="AN36" s="272"/>
      <c r="AO36" s="274"/>
      <c r="AP36" s="272"/>
    </row>
    <row r="37" spans="6:45" ht="13.5" thickBot="1" x14ac:dyDescent="0.25">
      <c r="F37" s="446">
        <f>'2. Lage evalueringsmatrise'!F40</f>
        <v>0</v>
      </c>
      <c r="G37" s="448">
        <f>'2. Lage evalueringsmatrise'!G40</f>
        <v>0</v>
      </c>
      <c r="H37" s="449">
        <f>'2. Lage evalueringsmatrise'!H40</f>
        <v>0</v>
      </c>
      <c r="I37" s="278" t="str">
        <f>'2. Lage evalueringsmatrise'!I40</f>
        <v>K 4.4</v>
      </c>
      <c r="J37" s="176">
        <f>'2. Lage evalueringsmatrise'!J40</f>
        <v>0</v>
      </c>
      <c r="K37" s="266">
        <f>'2. Lage evalueringsmatrise'!L40</f>
        <v>0</v>
      </c>
      <c r="L37" s="268">
        <f>'2. Lage evalueringsmatrise'!M40</f>
        <v>0</v>
      </c>
      <c r="M37" s="177"/>
      <c r="N37" s="272"/>
      <c r="O37" s="274"/>
      <c r="P37" s="272"/>
      <c r="Q37" s="274"/>
      <c r="R37" s="272"/>
      <c r="S37" s="274"/>
      <c r="T37" s="272"/>
      <c r="U37" s="274"/>
      <c r="V37" s="272"/>
      <c r="W37" s="274"/>
      <c r="X37" s="272"/>
      <c r="Y37" s="274"/>
      <c r="Z37" s="272"/>
      <c r="AA37" s="274"/>
      <c r="AB37" s="272"/>
      <c r="AC37" s="274"/>
      <c r="AD37" s="272"/>
      <c r="AE37" s="274"/>
      <c r="AF37" s="272"/>
      <c r="AG37" s="274"/>
      <c r="AH37" s="272"/>
      <c r="AI37" s="274"/>
      <c r="AJ37" s="272"/>
      <c r="AK37" s="274"/>
      <c r="AL37" s="272"/>
      <c r="AM37" s="274"/>
      <c r="AN37" s="272"/>
      <c r="AO37" s="274"/>
      <c r="AP37" s="272"/>
      <c r="AQ37" s="7"/>
      <c r="AR37" s="7"/>
      <c r="AS37" s="7"/>
    </row>
    <row r="38" spans="6:45" ht="13.5" thickBot="1" x14ac:dyDescent="0.25">
      <c r="F38" s="446">
        <f>'2. Lage evalueringsmatrise'!F41</f>
        <v>0</v>
      </c>
      <c r="G38" s="448">
        <f>'2. Lage evalueringsmatrise'!G41</f>
        <v>0</v>
      </c>
      <c r="H38" s="449">
        <f>'2. Lage evalueringsmatrise'!H41</f>
        <v>0</v>
      </c>
      <c r="I38" s="278" t="str">
        <f>'2. Lage evalueringsmatrise'!I41</f>
        <v>K 4.5</v>
      </c>
      <c r="J38" s="176">
        <f>'2. Lage evalueringsmatrise'!J41</f>
        <v>0</v>
      </c>
      <c r="K38" s="266">
        <f>'2. Lage evalueringsmatrise'!L41</f>
        <v>0</v>
      </c>
      <c r="L38" s="268">
        <f>'2. Lage evalueringsmatrise'!M41</f>
        <v>0</v>
      </c>
      <c r="M38" s="177"/>
      <c r="N38" s="272"/>
      <c r="O38" s="274"/>
      <c r="P38" s="272"/>
      <c r="Q38" s="274"/>
      <c r="R38" s="272"/>
      <c r="S38" s="274"/>
      <c r="T38" s="272"/>
      <c r="U38" s="274"/>
      <c r="V38" s="272"/>
      <c r="W38" s="274"/>
      <c r="X38" s="272"/>
      <c r="Y38" s="274"/>
      <c r="Z38" s="272"/>
      <c r="AA38" s="274"/>
      <c r="AB38" s="272"/>
      <c r="AC38" s="274"/>
      <c r="AD38" s="272"/>
      <c r="AE38" s="274"/>
      <c r="AF38" s="272"/>
      <c r="AG38" s="274"/>
      <c r="AH38" s="272"/>
      <c r="AI38" s="274"/>
      <c r="AJ38" s="272"/>
      <c r="AK38" s="274"/>
      <c r="AL38" s="272"/>
      <c r="AM38" s="274"/>
      <c r="AN38" s="272"/>
      <c r="AO38" s="274"/>
      <c r="AP38" s="272"/>
    </row>
    <row r="39" spans="6:45" ht="13.5" thickBot="1" x14ac:dyDescent="0.25">
      <c r="F39" s="446">
        <f>'2. Lage evalueringsmatrise'!F42</f>
        <v>0</v>
      </c>
      <c r="G39" s="448">
        <f>'2. Lage evalueringsmatrise'!G42</f>
        <v>0</v>
      </c>
      <c r="H39" s="449">
        <f>'2. Lage evalueringsmatrise'!H42</f>
        <v>0</v>
      </c>
      <c r="I39" s="278" t="str">
        <f>'2. Lage evalueringsmatrise'!I42</f>
        <v>K 4.6</v>
      </c>
      <c r="J39" s="176">
        <f>'2. Lage evalueringsmatrise'!J42</f>
        <v>0</v>
      </c>
      <c r="K39" s="266">
        <f>'2. Lage evalueringsmatrise'!L42</f>
        <v>0</v>
      </c>
      <c r="L39" s="268">
        <f>'2. Lage evalueringsmatrise'!M42</f>
        <v>0</v>
      </c>
      <c r="M39" s="177"/>
      <c r="N39" s="272"/>
      <c r="O39" s="274"/>
      <c r="P39" s="272"/>
      <c r="Q39" s="274"/>
      <c r="R39" s="272"/>
      <c r="S39" s="274"/>
      <c r="T39" s="272"/>
      <c r="U39" s="274"/>
      <c r="V39" s="272"/>
      <c r="W39" s="274"/>
      <c r="X39" s="272"/>
      <c r="Y39" s="274"/>
      <c r="Z39" s="272"/>
      <c r="AA39" s="274"/>
      <c r="AB39" s="272"/>
      <c r="AC39" s="274"/>
      <c r="AD39" s="272"/>
      <c r="AE39" s="274"/>
      <c r="AF39" s="272"/>
      <c r="AG39" s="274"/>
      <c r="AH39" s="272"/>
      <c r="AI39" s="274"/>
      <c r="AJ39" s="272"/>
      <c r="AK39" s="274"/>
      <c r="AL39" s="272"/>
      <c r="AM39" s="274"/>
      <c r="AN39" s="272"/>
      <c r="AO39" s="274"/>
      <c r="AP39" s="272"/>
      <c r="AQ39" s="7"/>
      <c r="AR39" s="7"/>
      <c r="AS39" s="7"/>
    </row>
    <row r="40" spans="6:45" ht="13.5" thickBot="1" x14ac:dyDescent="0.25">
      <c r="F40" s="446">
        <f>'2. Lage evalueringsmatrise'!F43</f>
        <v>0</v>
      </c>
      <c r="G40" s="448">
        <f>'2. Lage evalueringsmatrise'!G43</f>
        <v>0</v>
      </c>
      <c r="H40" s="449">
        <f>'2. Lage evalueringsmatrise'!H43</f>
        <v>0</v>
      </c>
      <c r="I40" s="278" t="str">
        <f>'2. Lage evalueringsmatrise'!I43</f>
        <v>K 4.7</v>
      </c>
      <c r="J40" s="176">
        <f>'2. Lage evalueringsmatrise'!J43</f>
        <v>0</v>
      </c>
      <c r="K40" s="266">
        <f>'2. Lage evalueringsmatrise'!L43</f>
        <v>0</v>
      </c>
      <c r="L40" s="268">
        <f>'2. Lage evalueringsmatrise'!M43</f>
        <v>0</v>
      </c>
      <c r="M40" s="177"/>
      <c r="N40" s="272"/>
      <c r="O40" s="274"/>
      <c r="P40" s="272"/>
      <c r="Q40" s="274"/>
      <c r="R40" s="272"/>
      <c r="S40" s="274"/>
      <c r="T40" s="272"/>
      <c r="U40" s="274"/>
      <c r="V40" s="272"/>
      <c r="W40" s="274"/>
      <c r="X40" s="272"/>
      <c r="Y40" s="274"/>
      <c r="Z40" s="272"/>
      <c r="AA40" s="274"/>
      <c r="AB40" s="272"/>
      <c r="AC40" s="274"/>
      <c r="AD40" s="272"/>
      <c r="AE40" s="274"/>
      <c r="AF40" s="272"/>
      <c r="AG40" s="274"/>
      <c r="AH40" s="272"/>
      <c r="AI40" s="274"/>
      <c r="AJ40" s="272"/>
      <c r="AK40" s="274"/>
      <c r="AL40" s="272"/>
      <c r="AM40" s="274"/>
      <c r="AN40" s="272"/>
      <c r="AO40" s="274"/>
      <c r="AP40" s="272"/>
    </row>
    <row r="41" spans="6:45" s="40" customFormat="1" x14ac:dyDescent="0.2">
      <c r="F41" s="41"/>
      <c r="G41" s="41"/>
      <c r="H41" s="41"/>
      <c r="I41" s="41"/>
      <c r="J41" s="41"/>
      <c r="K41" s="41"/>
      <c r="L41" s="41"/>
      <c r="M41" s="143"/>
      <c r="N41" s="41"/>
      <c r="O41" s="143"/>
      <c r="P41" s="46"/>
      <c r="Q41" s="143"/>
      <c r="R41" s="46"/>
      <c r="S41" s="143"/>
      <c r="T41" s="46"/>
      <c r="U41" s="143"/>
      <c r="V41" s="46"/>
      <c r="W41" s="143"/>
      <c r="X41" s="46"/>
      <c r="Y41" s="143"/>
      <c r="Z41" s="46"/>
      <c r="AA41" s="143"/>
      <c r="AB41" s="46"/>
      <c r="AC41" s="143"/>
      <c r="AD41" s="46"/>
      <c r="AE41" s="143"/>
      <c r="AF41" s="46"/>
      <c r="AG41" s="143"/>
      <c r="AH41" s="46"/>
      <c r="AI41" s="143"/>
      <c r="AJ41" s="46"/>
      <c r="AK41" s="143"/>
      <c r="AL41" s="46"/>
      <c r="AM41" s="143"/>
      <c r="AN41" s="46"/>
      <c r="AO41" s="143"/>
      <c r="AP41" s="46"/>
      <c r="AQ41" s="7"/>
      <c r="AR41" s="7"/>
      <c r="AS41" s="7"/>
    </row>
    <row r="42" spans="6:45" s="152" customFormat="1" x14ac:dyDescent="0.2">
      <c r="F42" s="148"/>
      <c r="G42" s="148"/>
      <c r="H42" s="148"/>
      <c r="I42" s="148"/>
      <c r="J42" s="149"/>
      <c r="K42" s="148"/>
      <c r="L42" s="148"/>
      <c r="M42" s="150"/>
      <c r="N42" s="151"/>
      <c r="O42" s="150"/>
      <c r="P42" s="151"/>
      <c r="Q42" s="150"/>
      <c r="R42" s="151"/>
      <c r="S42" s="150"/>
      <c r="T42" s="151"/>
      <c r="U42" s="150"/>
      <c r="V42" s="151"/>
      <c r="W42" s="150"/>
      <c r="X42" s="151"/>
      <c r="Y42" s="150"/>
      <c r="Z42" s="151"/>
      <c r="AA42" s="150"/>
      <c r="AB42" s="151"/>
      <c r="AC42" s="150"/>
      <c r="AD42" s="151"/>
      <c r="AE42" s="150"/>
      <c r="AF42" s="151"/>
      <c r="AG42" s="150"/>
      <c r="AH42" s="151"/>
      <c r="AI42" s="150"/>
      <c r="AJ42" s="151"/>
      <c r="AK42" s="150"/>
      <c r="AL42" s="151"/>
      <c r="AM42" s="150"/>
      <c r="AN42" s="151"/>
      <c r="AO42" s="150"/>
      <c r="AP42" s="151"/>
    </row>
    <row r="43" spans="6:45" s="12" customFormat="1" x14ac:dyDescent="0.2">
      <c r="F43" s="11"/>
      <c r="G43" s="11"/>
      <c r="H43" s="11"/>
      <c r="I43" s="11"/>
      <c r="K43" s="11"/>
      <c r="L43" s="11"/>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7"/>
      <c r="AR43" s="7"/>
      <c r="AS43" s="7"/>
    </row>
    <row r="44" spans="6:45" s="12" customFormat="1" x14ac:dyDescent="0.2">
      <c r="F44" s="11"/>
      <c r="G44" s="11"/>
      <c r="H44" s="11"/>
      <c r="I44" s="11"/>
      <c r="K44" s="11"/>
      <c r="L44" s="11"/>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6"/>
      <c r="AR44" s="6"/>
      <c r="AS44" s="6"/>
    </row>
    <row r="45" spans="6:45" s="12" customFormat="1" x14ac:dyDescent="0.2">
      <c r="F45" s="11"/>
      <c r="G45" s="11"/>
      <c r="H45" s="11"/>
      <c r="I45" s="11"/>
      <c r="K45" s="11"/>
      <c r="L45" s="11"/>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7"/>
      <c r="AR45" s="7"/>
      <c r="AS45" s="7"/>
    </row>
    <row r="47" spans="6:45" x14ac:dyDescent="0.2">
      <c r="AQ47" s="7"/>
      <c r="AR47" s="7"/>
      <c r="AS47" s="7"/>
    </row>
  </sheetData>
  <mergeCells count="28">
    <mergeCell ref="W4:X4"/>
    <mergeCell ref="F16:F22"/>
    <mergeCell ref="G16:G22"/>
    <mergeCell ref="H16:H22"/>
    <mergeCell ref="F25:F31"/>
    <mergeCell ref="G25:G31"/>
    <mergeCell ref="Q4:R4"/>
    <mergeCell ref="S4:T4"/>
    <mergeCell ref="U4:V4"/>
    <mergeCell ref="H25:H31"/>
    <mergeCell ref="AK4:AL4"/>
    <mergeCell ref="AM4:AN4"/>
    <mergeCell ref="AO4:AP4"/>
    <mergeCell ref="Y4:Z4"/>
    <mergeCell ref="AA4:AB4"/>
    <mergeCell ref="AC4:AD4"/>
    <mergeCell ref="AE4:AF4"/>
    <mergeCell ref="AG4:AH4"/>
    <mergeCell ref="AI4:AJ4"/>
    <mergeCell ref="F34:F40"/>
    <mergeCell ref="G34:G40"/>
    <mergeCell ref="H34:H40"/>
    <mergeCell ref="O4:P4"/>
    <mergeCell ref="F4:L4"/>
    <mergeCell ref="M4:N4"/>
    <mergeCell ref="F7:F13"/>
    <mergeCell ref="G7:G13"/>
    <mergeCell ref="H7:H13"/>
  </mergeCells>
  <conditionalFormatting sqref="AO8:AO13">
    <cfRule type="expression" dxfId="221" priority="644">
      <formula>AND($K8&gt;0,ISTEXT(AO$4))</formula>
    </cfRule>
  </conditionalFormatting>
  <conditionalFormatting sqref="N7:N13">
    <cfRule type="expression" dxfId="220" priority="643">
      <formula>AND($K7&gt;0,ISTEXT(M$4))</formula>
    </cfRule>
  </conditionalFormatting>
  <conditionalFormatting sqref="AO7">
    <cfRule type="expression" dxfId="219" priority="355">
      <formula>AND($K7&gt;0,ISTEXT(AO$4))</formula>
    </cfRule>
  </conditionalFormatting>
  <conditionalFormatting sqref="R7:R13">
    <cfRule type="expression" dxfId="218" priority="246">
      <formula>AND($K7&gt;0,ISTEXT(Q$4))</formula>
    </cfRule>
  </conditionalFormatting>
  <conditionalFormatting sqref="N16:N22">
    <cfRule type="expression" dxfId="217" priority="232">
      <formula>AND($K16&gt;0,ISTEXT(M$4))</formula>
    </cfRule>
  </conditionalFormatting>
  <conditionalFormatting sqref="AP7:AP13">
    <cfRule type="expression" dxfId="216" priority="234">
      <formula>AND($K7&gt;0,ISTEXT(AO$4))</formula>
    </cfRule>
  </conditionalFormatting>
  <conditionalFormatting sqref="AN7:AN13">
    <cfRule type="expression" dxfId="215" priority="235">
      <formula>AND($K7&gt;0,ISTEXT(AM$4))</formula>
    </cfRule>
  </conditionalFormatting>
  <conditionalFormatting sqref="P7:P13">
    <cfRule type="expression" dxfId="214" priority="247">
      <formula>AND($K7&gt;0,ISTEXT(O$4))</formula>
    </cfRule>
  </conditionalFormatting>
  <conditionalFormatting sqref="T7:T13">
    <cfRule type="expression" dxfId="213" priority="245">
      <formula>AND($K7&gt;0,ISTEXT(S$4))</formula>
    </cfRule>
  </conditionalFormatting>
  <conditionalFormatting sqref="V7:V13">
    <cfRule type="expression" dxfId="212" priority="244">
      <formula>AND($K7&gt;0,ISTEXT(U$4))</formula>
    </cfRule>
  </conditionalFormatting>
  <conditionalFormatting sqref="X7:X13">
    <cfRule type="expression" dxfId="211" priority="243">
      <formula>AND($K7&gt;0,ISTEXT(W$4))</formula>
    </cfRule>
  </conditionalFormatting>
  <conditionalFormatting sqref="Z7:Z13">
    <cfRule type="expression" dxfId="210" priority="242">
      <formula>AND($K7&gt;0,ISTEXT(Y$4))</formula>
    </cfRule>
  </conditionalFormatting>
  <conditionalFormatting sqref="AB7:AB13">
    <cfRule type="expression" dxfId="209" priority="241">
      <formula>AND($K7&gt;0,ISTEXT(AA$4))</formula>
    </cfRule>
  </conditionalFormatting>
  <conditionalFormatting sqref="AD7:AD13">
    <cfRule type="expression" dxfId="208" priority="240">
      <formula>AND($K7&gt;0,ISTEXT(AC$4))</formula>
    </cfRule>
  </conditionalFormatting>
  <conditionalFormatting sqref="AF7:AF13">
    <cfRule type="expression" dxfId="207" priority="239">
      <formula>AND($K7&gt;0,ISTEXT(AE$4))</formula>
    </cfRule>
  </conditionalFormatting>
  <conditionalFormatting sqref="AH7:AH13">
    <cfRule type="expression" dxfId="206" priority="238">
      <formula>AND($K7&gt;0,ISTEXT(AG$4))</formula>
    </cfRule>
  </conditionalFormatting>
  <conditionalFormatting sqref="AJ7:AJ13">
    <cfRule type="expression" dxfId="205" priority="237">
      <formula>AND($K7&gt;0,ISTEXT(AI$4))</formula>
    </cfRule>
  </conditionalFormatting>
  <conditionalFormatting sqref="AL7:AL13">
    <cfRule type="expression" dxfId="204" priority="236">
      <formula>AND($K7&gt;0,ISTEXT(AK$4))</formula>
    </cfRule>
  </conditionalFormatting>
  <conditionalFormatting sqref="AO17:AO22">
    <cfRule type="expression" dxfId="203" priority="233">
      <formula>AND($K17&gt;0,ISTEXT(AO$4))</formula>
    </cfRule>
  </conditionalFormatting>
  <conditionalFormatting sqref="AO16">
    <cfRule type="expression" dxfId="202" priority="222">
      <formula>AND($K16&gt;0,ISTEXT(AO$4))</formula>
    </cfRule>
  </conditionalFormatting>
  <conditionalFormatting sqref="P16:P22">
    <cfRule type="expression" dxfId="201" priority="221">
      <formula>AND($K16&gt;0,ISTEXT(O$4))</formula>
    </cfRule>
  </conditionalFormatting>
  <conditionalFormatting sqref="R16:R22">
    <cfRule type="expression" dxfId="200" priority="220">
      <formula>AND($K16&gt;0,ISTEXT(Q$4))</formula>
    </cfRule>
  </conditionalFormatting>
  <conditionalFormatting sqref="T16:T22">
    <cfRule type="expression" dxfId="199" priority="219">
      <formula>AND($K16&gt;0,ISTEXT(S$4))</formula>
    </cfRule>
  </conditionalFormatting>
  <conditionalFormatting sqref="V16:V22">
    <cfRule type="expression" dxfId="198" priority="218">
      <formula>AND($K16&gt;0,ISTEXT(U$4))</formula>
    </cfRule>
  </conditionalFormatting>
  <conditionalFormatting sqref="X16:X22">
    <cfRule type="expression" dxfId="197" priority="217">
      <formula>AND($K16&gt;0,ISTEXT(W$4))</formula>
    </cfRule>
  </conditionalFormatting>
  <conditionalFormatting sqref="Z16:Z22">
    <cfRule type="expression" dxfId="196" priority="216">
      <formula>AND($K16&gt;0,ISTEXT(Y$4))</formula>
    </cfRule>
  </conditionalFormatting>
  <conditionalFormatting sqref="AB16:AB22">
    <cfRule type="expression" dxfId="195" priority="215">
      <formula>AND($K16&gt;0,ISTEXT(AA$4))</formula>
    </cfRule>
  </conditionalFormatting>
  <conditionalFormatting sqref="AD16:AD22">
    <cfRule type="expression" dxfId="194" priority="214">
      <formula>AND($K16&gt;0,ISTEXT(AC$4))</formula>
    </cfRule>
  </conditionalFormatting>
  <conditionalFormatting sqref="AF16:AF22">
    <cfRule type="expression" dxfId="193" priority="213">
      <formula>AND($K16&gt;0,ISTEXT(AE$4))</formula>
    </cfRule>
  </conditionalFormatting>
  <conditionalFormatting sqref="AH16:AH22">
    <cfRule type="expression" dxfId="192" priority="212">
      <formula>AND($K16&gt;0,ISTEXT(AG$4))</formula>
    </cfRule>
  </conditionalFormatting>
  <conditionalFormatting sqref="AJ16:AJ22">
    <cfRule type="expression" dxfId="191" priority="211">
      <formula>AND($K16&gt;0,ISTEXT(AI$4))</formula>
    </cfRule>
  </conditionalFormatting>
  <conditionalFormatting sqref="AL16:AL22">
    <cfRule type="expression" dxfId="190" priority="210">
      <formula>AND($K16&gt;0,ISTEXT(AK$4))</formula>
    </cfRule>
  </conditionalFormatting>
  <conditionalFormatting sqref="AN16:AN22">
    <cfRule type="expression" dxfId="189" priority="209">
      <formula>AND($K16&gt;0,ISTEXT(AM$4))</formula>
    </cfRule>
  </conditionalFormatting>
  <conditionalFormatting sqref="AP16:AP22">
    <cfRule type="expression" dxfId="188" priority="208">
      <formula>AND($K16&gt;0,ISTEXT(AO$4))</formula>
    </cfRule>
  </conditionalFormatting>
  <conditionalFormatting sqref="AO26:AO31">
    <cfRule type="expression" dxfId="187" priority="207">
      <formula>AND($K26&gt;0,ISTEXT(AO$4))</formula>
    </cfRule>
  </conditionalFormatting>
  <conditionalFormatting sqref="N25:N31">
    <cfRule type="expression" dxfId="186" priority="206">
      <formula>AND($K25&gt;0,ISTEXT(M$4))</formula>
    </cfRule>
  </conditionalFormatting>
  <conditionalFormatting sqref="AO25">
    <cfRule type="expression" dxfId="185" priority="196">
      <formula>AND($K25&gt;0,ISTEXT(AO$4))</formula>
    </cfRule>
  </conditionalFormatting>
  <conditionalFormatting sqref="P25:P31">
    <cfRule type="expression" dxfId="184" priority="195">
      <formula>AND($K25&gt;0,ISTEXT(O$4))</formula>
    </cfRule>
  </conditionalFormatting>
  <conditionalFormatting sqref="R25:R31">
    <cfRule type="expression" dxfId="183" priority="194">
      <formula>AND($K25&gt;0,ISTEXT(Q$4))</formula>
    </cfRule>
  </conditionalFormatting>
  <conditionalFormatting sqref="T25:T31">
    <cfRule type="expression" dxfId="182" priority="193">
      <formula>AND($K25&gt;0,ISTEXT(S$4))</formula>
    </cfRule>
  </conditionalFormatting>
  <conditionalFormatting sqref="V25:V31">
    <cfRule type="expression" dxfId="181" priority="192">
      <formula>AND($K25&gt;0,ISTEXT(U$4))</formula>
    </cfRule>
  </conditionalFormatting>
  <conditionalFormatting sqref="X25:X31">
    <cfRule type="expression" dxfId="180" priority="191">
      <formula>AND($K25&gt;0,ISTEXT(W$4))</formula>
    </cfRule>
  </conditionalFormatting>
  <conditionalFormatting sqref="Z25:Z31">
    <cfRule type="expression" dxfId="179" priority="190">
      <formula>AND($K25&gt;0,ISTEXT(Y$4))</formula>
    </cfRule>
  </conditionalFormatting>
  <conditionalFormatting sqref="AB25:AB31">
    <cfRule type="expression" dxfId="178" priority="189">
      <formula>AND($K25&gt;0,ISTEXT(AA$4))</formula>
    </cfRule>
  </conditionalFormatting>
  <conditionalFormatting sqref="AD25:AD31">
    <cfRule type="expression" dxfId="177" priority="188">
      <formula>AND($K25&gt;0,ISTEXT(AC$4))</formula>
    </cfRule>
  </conditionalFormatting>
  <conditionalFormatting sqref="AF25:AF31">
    <cfRule type="expression" dxfId="176" priority="187">
      <formula>AND($K25&gt;0,ISTEXT(AE$4))</formula>
    </cfRule>
  </conditionalFormatting>
  <conditionalFormatting sqref="AH25:AH31">
    <cfRule type="expression" dxfId="175" priority="186">
      <formula>AND($K25&gt;0,ISTEXT(AG$4))</formula>
    </cfRule>
  </conditionalFormatting>
  <conditionalFormatting sqref="AJ25:AJ31">
    <cfRule type="expression" dxfId="174" priority="185">
      <formula>AND($K25&gt;0,ISTEXT(AI$4))</formula>
    </cfRule>
  </conditionalFormatting>
  <conditionalFormatting sqref="AL25:AL31">
    <cfRule type="expression" dxfId="173" priority="184">
      <formula>AND($K25&gt;0,ISTEXT(AK$4))</formula>
    </cfRule>
  </conditionalFormatting>
  <conditionalFormatting sqref="AN25:AN31">
    <cfRule type="expression" dxfId="172" priority="183">
      <formula>AND($K25&gt;0,ISTEXT(AM$4))</formula>
    </cfRule>
  </conditionalFormatting>
  <conditionalFormatting sqref="AP25:AP31">
    <cfRule type="expression" dxfId="171" priority="182">
      <formula>AND($K25&gt;0,ISTEXT(AO$4))</formula>
    </cfRule>
  </conditionalFormatting>
  <conditionalFormatting sqref="AI7">
    <cfRule type="expression" dxfId="170" priority="138">
      <formula>AND($K7&gt;0,ISTEXT(AI$4))</formula>
    </cfRule>
  </conditionalFormatting>
  <conditionalFormatting sqref="AG26:AG31">
    <cfRule type="expression" dxfId="169" priority="127">
      <formula>AND($K26&gt;0,ISTEXT(AG$4))</formula>
    </cfRule>
  </conditionalFormatting>
  <conditionalFormatting sqref="AM8:AM13">
    <cfRule type="expression" dxfId="168" priority="155">
      <formula>AND($K8&gt;0,ISTEXT(AM$4))</formula>
    </cfRule>
  </conditionalFormatting>
  <conditionalFormatting sqref="AM7">
    <cfRule type="expression" dxfId="167" priority="154">
      <formula>AND($K7&gt;0,ISTEXT(AM$4))</formula>
    </cfRule>
  </conditionalFormatting>
  <conditionalFormatting sqref="AM17:AM22">
    <cfRule type="expression" dxfId="166" priority="153">
      <formula>AND($K17&gt;0,ISTEXT(AM$4))</formula>
    </cfRule>
  </conditionalFormatting>
  <conditionalFormatting sqref="AM16">
    <cfRule type="expression" dxfId="165" priority="152">
      <formula>AND($K16&gt;0,ISTEXT(AM$4))</formula>
    </cfRule>
  </conditionalFormatting>
  <conditionalFormatting sqref="AM26:AM31">
    <cfRule type="expression" dxfId="164" priority="151">
      <formula>AND($K26&gt;0,ISTEXT(AM$4))</formula>
    </cfRule>
  </conditionalFormatting>
  <conditionalFormatting sqref="AM25">
    <cfRule type="expression" dxfId="163" priority="150">
      <formula>AND($K25&gt;0,ISTEXT(AM$4))</formula>
    </cfRule>
  </conditionalFormatting>
  <conditionalFormatting sqref="AA7">
    <cfRule type="expression" dxfId="162" priority="106">
      <formula>AND($K7&gt;0,ISTEXT(AA$4))</formula>
    </cfRule>
  </conditionalFormatting>
  <conditionalFormatting sqref="AA17:AA22">
    <cfRule type="expression" dxfId="161" priority="105">
      <formula>AND($K17&gt;0,ISTEXT(AA$4))</formula>
    </cfRule>
  </conditionalFormatting>
  <conditionalFormatting sqref="AK8:AK13">
    <cfRule type="expression" dxfId="160" priority="147">
      <formula>AND($K8&gt;0,ISTEXT(AK$4))</formula>
    </cfRule>
  </conditionalFormatting>
  <conditionalFormatting sqref="AK7">
    <cfRule type="expression" dxfId="159" priority="146">
      <formula>AND($K7&gt;0,ISTEXT(AK$4))</formula>
    </cfRule>
  </conditionalFormatting>
  <conditionalFormatting sqref="AK17:AK22">
    <cfRule type="expression" dxfId="158" priority="145">
      <formula>AND($K17&gt;0,ISTEXT(AK$4))</formula>
    </cfRule>
  </conditionalFormatting>
  <conditionalFormatting sqref="AK16">
    <cfRule type="expression" dxfId="157" priority="144">
      <formula>AND($K16&gt;0,ISTEXT(AK$4))</formula>
    </cfRule>
  </conditionalFormatting>
  <conditionalFormatting sqref="AK26:AK31">
    <cfRule type="expression" dxfId="156" priority="143">
      <formula>AND($K26&gt;0,ISTEXT(AK$4))</formula>
    </cfRule>
  </conditionalFormatting>
  <conditionalFormatting sqref="AK25">
    <cfRule type="expression" dxfId="155" priority="142">
      <formula>AND($K25&gt;0,ISTEXT(AK$4))</formula>
    </cfRule>
  </conditionalFormatting>
  <conditionalFormatting sqref="Y7">
    <cfRule type="expression" dxfId="154" priority="98">
      <formula>AND($K7&gt;0,ISTEXT(Y$4))</formula>
    </cfRule>
  </conditionalFormatting>
  <conditionalFormatting sqref="Y17:Y22">
    <cfRule type="expression" dxfId="153" priority="97">
      <formula>AND($K17&gt;0,ISTEXT(Y$4))</formula>
    </cfRule>
  </conditionalFormatting>
  <conditionalFormatting sqref="AI8:AI13">
    <cfRule type="expression" dxfId="152" priority="139">
      <formula>AND($K8&gt;0,ISTEXT(AI$4))</formula>
    </cfRule>
  </conditionalFormatting>
  <conditionalFormatting sqref="AI17:AI22">
    <cfRule type="expression" dxfId="151" priority="137">
      <formula>AND($K17&gt;0,ISTEXT(AI$4))</formula>
    </cfRule>
  </conditionalFormatting>
  <conditionalFormatting sqref="AI16">
    <cfRule type="expression" dxfId="150" priority="136">
      <formula>AND($K16&gt;0,ISTEXT(AI$4))</formula>
    </cfRule>
  </conditionalFormatting>
  <conditionalFormatting sqref="AI26:AI31">
    <cfRule type="expression" dxfId="149" priority="135">
      <formula>AND($K26&gt;0,ISTEXT(AI$4))</formula>
    </cfRule>
  </conditionalFormatting>
  <conditionalFormatting sqref="AI25">
    <cfRule type="expression" dxfId="148" priority="134">
      <formula>AND($K25&gt;0,ISTEXT(AI$4))</formula>
    </cfRule>
  </conditionalFormatting>
  <conditionalFormatting sqref="W7">
    <cfRule type="expression" dxfId="147" priority="90">
      <formula>AND($K7&gt;0,ISTEXT(W$4))</formula>
    </cfRule>
  </conditionalFormatting>
  <conditionalFormatting sqref="W17:W22">
    <cfRule type="expression" dxfId="146" priority="89">
      <formula>AND($K17&gt;0,ISTEXT(W$4))</formula>
    </cfRule>
  </conditionalFormatting>
  <conditionalFormatting sqref="AG8:AG13">
    <cfRule type="expression" dxfId="145" priority="131">
      <formula>AND($K8&gt;0,ISTEXT(AG$4))</formula>
    </cfRule>
  </conditionalFormatting>
  <conditionalFormatting sqref="AG7">
    <cfRule type="expression" dxfId="144" priority="130">
      <formula>AND($K7&gt;0,ISTEXT(AG$4))</formula>
    </cfRule>
  </conditionalFormatting>
  <conditionalFormatting sqref="AG17:AG22">
    <cfRule type="expression" dxfId="143" priority="129">
      <formula>AND($K17&gt;0,ISTEXT(AG$4))</formula>
    </cfRule>
  </conditionalFormatting>
  <conditionalFormatting sqref="AG16">
    <cfRule type="expression" dxfId="142" priority="128">
      <formula>AND($K16&gt;0,ISTEXT(AG$4))</formula>
    </cfRule>
  </conditionalFormatting>
  <conditionalFormatting sqref="AG25">
    <cfRule type="expression" dxfId="141" priority="126">
      <formula>AND($K25&gt;0,ISTEXT(AG$4))</formula>
    </cfRule>
  </conditionalFormatting>
  <conditionalFormatting sqref="U7">
    <cfRule type="expression" dxfId="140" priority="82">
      <formula>AND($K7&gt;0,ISTEXT(U$4))</formula>
    </cfRule>
  </conditionalFormatting>
  <conditionalFormatting sqref="U17:U22">
    <cfRule type="expression" dxfId="139" priority="81">
      <formula>AND($K17&gt;0,ISTEXT(U$4))</formula>
    </cfRule>
  </conditionalFormatting>
  <conditionalFormatting sqref="AE8:AE13">
    <cfRule type="expression" dxfId="138" priority="123">
      <formula>AND($K8&gt;0,ISTEXT(AE$4))</formula>
    </cfRule>
  </conditionalFormatting>
  <conditionalFormatting sqref="AE7">
    <cfRule type="expression" dxfId="137" priority="122">
      <formula>AND($K7&gt;0,ISTEXT(AE$4))</formula>
    </cfRule>
  </conditionalFormatting>
  <conditionalFormatting sqref="AE17:AE22">
    <cfRule type="expression" dxfId="136" priority="121">
      <formula>AND($K17&gt;0,ISTEXT(AE$4))</formula>
    </cfRule>
  </conditionalFormatting>
  <conditionalFormatting sqref="AE16">
    <cfRule type="expression" dxfId="135" priority="120">
      <formula>AND($K16&gt;0,ISTEXT(AE$4))</formula>
    </cfRule>
  </conditionalFormatting>
  <conditionalFormatting sqref="AE26:AE31">
    <cfRule type="expression" dxfId="134" priority="119">
      <formula>AND($K26&gt;0,ISTEXT(AE$4))</formula>
    </cfRule>
  </conditionalFormatting>
  <conditionalFormatting sqref="AE25">
    <cfRule type="expression" dxfId="133" priority="118">
      <formula>AND($K25&gt;0,ISTEXT(AE$4))</formula>
    </cfRule>
  </conditionalFormatting>
  <conditionalFormatting sqref="S7">
    <cfRule type="expression" dxfId="132" priority="74">
      <formula>AND($K7&gt;0,ISTEXT(S$4))</formula>
    </cfRule>
  </conditionalFormatting>
  <conditionalFormatting sqref="S17:S22">
    <cfRule type="expression" dxfId="131" priority="73">
      <formula>AND($K17&gt;0,ISTEXT(S$4))</formula>
    </cfRule>
  </conditionalFormatting>
  <conditionalFormatting sqref="AC8:AC13">
    <cfRule type="expression" dxfId="130" priority="115">
      <formula>AND($K8&gt;0,ISTEXT(AC$4))</formula>
    </cfRule>
  </conditionalFormatting>
  <conditionalFormatting sqref="AC7">
    <cfRule type="expression" dxfId="129" priority="114">
      <formula>AND($K7&gt;0,ISTEXT(AC$4))</formula>
    </cfRule>
  </conditionalFormatting>
  <conditionalFormatting sqref="AC17:AC22">
    <cfRule type="expression" dxfId="128" priority="113">
      <formula>AND($K17&gt;0,ISTEXT(AC$4))</formula>
    </cfRule>
  </conditionalFormatting>
  <conditionalFormatting sqref="AC16">
    <cfRule type="expression" dxfId="127" priority="112">
      <formula>AND($K16&gt;0,ISTEXT(AC$4))</formula>
    </cfRule>
  </conditionalFormatting>
  <conditionalFormatting sqref="AC26:AC31">
    <cfRule type="expression" dxfId="126" priority="111">
      <formula>AND($K26&gt;0,ISTEXT(AC$4))</formula>
    </cfRule>
  </conditionalFormatting>
  <conditionalFormatting sqref="AC25">
    <cfRule type="expression" dxfId="125" priority="110">
      <formula>AND($K25&gt;0,ISTEXT(AC$4))</formula>
    </cfRule>
  </conditionalFormatting>
  <conditionalFormatting sqref="Q7">
    <cfRule type="expression" dxfId="124" priority="66">
      <formula>AND($K7&gt;0,ISTEXT(Q$4))</formula>
    </cfRule>
  </conditionalFormatting>
  <conditionalFormatting sqref="Q17:Q22">
    <cfRule type="expression" dxfId="123" priority="65">
      <formula>AND($K17&gt;0,ISTEXT(Q$4))</formula>
    </cfRule>
  </conditionalFormatting>
  <conditionalFormatting sqref="AA8:AA13">
    <cfRule type="expression" dxfId="122" priority="107">
      <formula>AND($K8&gt;0,ISTEXT(AA$4))</formula>
    </cfRule>
  </conditionalFormatting>
  <conditionalFormatting sqref="AA16">
    <cfRule type="expression" dxfId="121" priority="104">
      <formula>AND($K16&gt;0,ISTEXT(AA$4))</formula>
    </cfRule>
  </conditionalFormatting>
  <conditionalFormatting sqref="AA26:AA31">
    <cfRule type="expression" dxfId="120" priority="103">
      <formula>AND($K26&gt;0,ISTEXT(AA$4))</formula>
    </cfRule>
  </conditionalFormatting>
  <conditionalFormatting sqref="AA25">
    <cfRule type="expression" dxfId="119" priority="102">
      <formula>AND($K25&gt;0,ISTEXT(AA$4))</formula>
    </cfRule>
  </conditionalFormatting>
  <conditionalFormatting sqref="O7">
    <cfRule type="expression" dxfId="118" priority="58">
      <formula>AND($K7&gt;0,ISTEXT(O$4))</formula>
    </cfRule>
  </conditionalFormatting>
  <conditionalFormatting sqref="O17:O22">
    <cfRule type="expression" dxfId="117" priority="57">
      <formula>AND($K17&gt;0,ISTEXT(O$4))</formula>
    </cfRule>
  </conditionalFormatting>
  <conditionalFormatting sqref="Y8:Y13">
    <cfRule type="expression" dxfId="116" priority="99">
      <formula>AND($K8&gt;0,ISTEXT(Y$4))</formula>
    </cfRule>
  </conditionalFormatting>
  <conditionalFormatting sqref="Y16">
    <cfRule type="expression" dxfId="115" priority="96">
      <formula>AND($K16&gt;0,ISTEXT(Y$4))</formula>
    </cfRule>
  </conditionalFormatting>
  <conditionalFormatting sqref="Y26:Y31">
    <cfRule type="expression" dxfId="114" priority="95">
      <formula>AND($K26&gt;0,ISTEXT(Y$4))</formula>
    </cfRule>
  </conditionalFormatting>
  <conditionalFormatting sqref="Y25">
    <cfRule type="expression" dxfId="113" priority="94">
      <formula>AND($K25&gt;0,ISTEXT(Y$4))</formula>
    </cfRule>
  </conditionalFormatting>
  <conditionalFormatting sqref="M7">
    <cfRule type="expression" dxfId="112" priority="50">
      <formula>AND($K7&gt;0,ISTEXT(M$4))</formula>
    </cfRule>
  </conditionalFormatting>
  <conditionalFormatting sqref="M17:M22">
    <cfRule type="expression" dxfId="111" priority="49">
      <formula>AND($K17&gt;0,ISTEXT(M$4))</formula>
    </cfRule>
  </conditionalFormatting>
  <conditionalFormatting sqref="W8:W13">
    <cfRule type="expression" dxfId="110" priority="91">
      <formula>AND($K8&gt;0,ISTEXT(W$4))</formula>
    </cfRule>
  </conditionalFormatting>
  <conditionalFormatting sqref="W16">
    <cfRule type="expression" dxfId="109" priority="88">
      <formula>AND($K16&gt;0,ISTEXT(W$4))</formula>
    </cfRule>
  </conditionalFormatting>
  <conditionalFormatting sqref="W26:W31">
    <cfRule type="expression" dxfId="108" priority="87">
      <formula>AND($K26&gt;0,ISTEXT(W$4))</formula>
    </cfRule>
  </conditionalFormatting>
  <conditionalFormatting sqref="W25">
    <cfRule type="expression" dxfId="107" priority="86">
      <formula>AND($K25&gt;0,ISTEXT(W$4))</formula>
    </cfRule>
  </conditionalFormatting>
  <conditionalFormatting sqref="AO34">
    <cfRule type="expression" dxfId="106" priority="41">
      <formula>AND($K34&gt;0,ISTEXT(AO$4))</formula>
    </cfRule>
  </conditionalFormatting>
  <conditionalFormatting sqref="U8:U13">
    <cfRule type="expression" dxfId="105" priority="83">
      <formula>AND($K8&gt;0,ISTEXT(U$4))</formula>
    </cfRule>
  </conditionalFormatting>
  <conditionalFormatting sqref="U16">
    <cfRule type="expression" dxfId="104" priority="80">
      <formula>AND($K16&gt;0,ISTEXT(U$4))</formula>
    </cfRule>
  </conditionalFormatting>
  <conditionalFormatting sqref="U26:U31">
    <cfRule type="expression" dxfId="103" priority="79">
      <formula>AND($K26&gt;0,ISTEXT(U$4))</formula>
    </cfRule>
  </conditionalFormatting>
  <conditionalFormatting sqref="U25">
    <cfRule type="expression" dxfId="102" priority="78">
      <formula>AND($K25&gt;0,ISTEXT(U$4))</formula>
    </cfRule>
  </conditionalFormatting>
  <conditionalFormatting sqref="S8:S13">
    <cfRule type="expression" dxfId="101" priority="75">
      <formula>AND($K8&gt;0,ISTEXT(S$4))</formula>
    </cfRule>
  </conditionalFormatting>
  <conditionalFormatting sqref="S16">
    <cfRule type="expression" dxfId="100" priority="72">
      <formula>AND($K16&gt;0,ISTEXT(S$4))</formula>
    </cfRule>
  </conditionalFormatting>
  <conditionalFormatting sqref="S26:S31">
    <cfRule type="expression" dxfId="99" priority="71">
      <formula>AND($K26&gt;0,ISTEXT(S$4))</formula>
    </cfRule>
  </conditionalFormatting>
  <conditionalFormatting sqref="S25">
    <cfRule type="expression" dxfId="98" priority="70">
      <formula>AND($K25&gt;0,ISTEXT(S$4))</formula>
    </cfRule>
  </conditionalFormatting>
  <conditionalFormatting sqref="AM35:AM40">
    <cfRule type="expression" dxfId="97" priority="26">
      <formula>AND($K35&gt;0,ISTEXT(AM$4))</formula>
    </cfRule>
  </conditionalFormatting>
  <conditionalFormatting sqref="AM34">
    <cfRule type="expression" dxfId="96" priority="25">
      <formula>AND($K34&gt;0,ISTEXT(AM$4))</formula>
    </cfRule>
  </conditionalFormatting>
  <conditionalFormatting sqref="Q8:Q13">
    <cfRule type="expression" dxfId="95" priority="67">
      <formula>AND($K8&gt;0,ISTEXT(Q$4))</formula>
    </cfRule>
  </conditionalFormatting>
  <conditionalFormatting sqref="Q16">
    <cfRule type="expression" dxfId="94" priority="64">
      <formula>AND($K16&gt;0,ISTEXT(Q$4))</formula>
    </cfRule>
  </conditionalFormatting>
  <conditionalFormatting sqref="Q26:Q31">
    <cfRule type="expression" dxfId="93" priority="63">
      <formula>AND($K26&gt;0,ISTEXT(Q$4))</formula>
    </cfRule>
  </conditionalFormatting>
  <conditionalFormatting sqref="Q25">
    <cfRule type="expression" dxfId="92" priority="62">
      <formula>AND($K25&gt;0,ISTEXT(Q$4))</formula>
    </cfRule>
  </conditionalFormatting>
  <conditionalFormatting sqref="AE35:AE40">
    <cfRule type="expression" dxfId="91" priority="18">
      <formula>AND($K35&gt;0,ISTEXT(AE$4))</formula>
    </cfRule>
  </conditionalFormatting>
  <conditionalFormatting sqref="AE34">
    <cfRule type="expression" dxfId="90" priority="17">
      <formula>AND($K34&gt;0,ISTEXT(AE$4))</formula>
    </cfRule>
  </conditionalFormatting>
  <conditionalFormatting sqref="O8:O13">
    <cfRule type="expression" dxfId="89" priority="59">
      <formula>AND($K8&gt;0,ISTEXT(O$4))</formula>
    </cfRule>
  </conditionalFormatting>
  <conditionalFormatting sqref="O16">
    <cfRule type="expression" dxfId="88" priority="56">
      <formula>AND($K16&gt;0,ISTEXT(O$4))</formula>
    </cfRule>
  </conditionalFormatting>
  <conditionalFormatting sqref="O26:O31">
    <cfRule type="expression" dxfId="87" priority="55">
      <formula>AND($K26&gt;0,ISTEXT(O$4))</formula>
    </cfRule>
  </conditionalFormatting>
  <conditionalFormatting sqref="O25">
    <cfRule type="expression" dxfId="86" priority="54">
      <formula>AND($K25&gt;0,ISTEXT(O$4))</formula>
    </cfRule>
  </conditionalFormatting>
  <conditionalFormatting sqref="W35:W40">
    <cfRule type="expression" dxfId="85" priority="10">
      <formula>AND($K35&gt;0,ISTEXT(W$4))</formula>
    </cfRule>
  </conditionalFormatting>
  <conditionalFormatting sqref="W34">
    <cfRule type="expression" dxfId="84" priority="9">
      <formula>AND($K34&gt;0,ISTEXT(W$4))</formula>
    </cfRule>
  </conditionalFormatting>
  <conditionalFormatting sqref="M8:M13">
    <cfRule type="expression" dxfId="83" priority="51">
      <formula>AND($K8&gt;0,ISTEXT(M$4))</formula>
    </cfRule>
  </conditionalFormatting>
  <conditionalFormatting sqref="M16">
    <cfRule type="expression" dxfId="82" priority="48">
      <formula>AND($K16&gt;0,ISTEXT(M$4))</formula>
    </cfRule>
  </conditionalFormatting>
  <conditionalFormatting sqref="M26:M31">
    <cfRule type="expression" dxfId="81" priority="47">
      <formula>AND($K26&gt;0,ISTEXT(M$4))</formula>
    </cfRule>
  </conditionalFormatting>
  <conditionalFormatting sqref="M25">
    <cfRule type="expression" dxfId="80" priority="46">
      <formula>AND($K25&gt;0,ISTEXT(M$4))</formula>
    </cfRule>
  </conditionalFormatting>
  <conditionalFormatting sqref="M35:M40">
    <cfRule type="expression" dxfId="79" priority="45">
      <formula>AND($K35&gt;0,ISTEXT(M$4))</formula>
    </cfRule>
  </conditionalFormatting>
  <conditionalFormatting sqref="M34">
    <cfRule type="expression" dxfId="78" priority="44">
      <formula>AND($K34&gt;0,ISTEXT(M$4))</formula>
    </cfRule>
  </conditionalFormatting>
  <conditionalFormatting sqref="AO35:AO40">
    <cfRule type="expression" dxfId="77" priority="43">
      <formula>AND($K35&gt;0,ISTEXT(AO$4))</formula>
    </cfRule>
  </conditionalFormatting>
  <conditionalFormatting sqref="N34:N40">
    <cfRule type="expression" dxfId="76" priority="42">
      <formula>AND($K34&gt;0,ISTEXT(M$4))</formula>
    </cfRule>
  </conditionalFormatting>
  <conditionalFormatting sqref="P34:P40">
    <cfRule type="expression" dxfId="75" priority="40">
      <formula>AND($K34&gt;0,ISTEXT(O$4))</formula>
    </cfRule>
  </conditionalFormatting>
  <conditionalFormatting sqref="R34:R40">
    <cfRule type="expression" dxfId="74" priority="39">
      <formula>AND($K34&gt;0,ISTEXT(Q$4))</formula>
    </cfRule>
  </conditionalFormatting>
  <conditionalFormatting sqref="T34:T40">
    <cfRule type="expression" dxfId="73" priority="38">
      <formula>AND($K34&gt;0,ISTEXT(S$4))</formula>
    </cfRule>
  </conditionalFormatting>
  <conditionalFormatting sqref="V34:V40">
    <cfRule type="expression" dxfId="72" priority="37">
      <formula>AND($K34&gt;0,ISTEXT(U$4))</formula>
    </cfRule>
  </conditionalFormatting>
  <conditionalFormatting sqref="X34:X40">
    <cfRule type="expression" dxfId="71" priority="36">
      <formula>AND($K34&gt;0,ISTEXT(W$4))</formula>
    </cfRule>
  </conditionalFormatting>
  <conditionalFormatting sqref="Z34:Z40">
    <cfRule type="expression" dxfId="70" priority="35">
      <formula>AND($K34&gt;0,ISTEXT(Y$4))</formula>
    </cfRule>
  </conditionalFormatting>
  <conditionalFormatting sqref="AB34:AB40">
    <cfRule type="expression" dxfId="69" priority="34">
      <formula>AND($K34&gt;0,ISTEXT(AA$4))</formula>
    </cfRule>
  </conditionalFormatting>
  <conditionalFormatting sqref="AD34:AD40">
    <cfRule type="expression" dxfId="68" priority="33">
      <formula>AND($K34&gt;0,ISTEXT(AC$4))</formula>
    </cfRule>
  </conditionalFormatting>
  <conditionalFormatting sqref="AF34:AF40">
    <cfRule type="expression" dxfId="67" priority="32">
      <formula>AND($K34&gt;0,ISTEXT(AE$4))</formula>
    </cfRule>
  </conditionalFormatting>
  <conditionalFormatting sqref="AH34:AH40">
    <cfRule type="expression" dxfId="66" priority="31">
      <formula>AND($K34&gt;0,ISTEXT(AG$4))</formula>
    </cfRule>
  </conditionalFormatting>
  <conditionalFormatting sqref="AJ34:AJ40">
    <cfRule type="expression" dxfId="65" priority="30">
      <formula>AND($K34&gt;0,ISTEXT(AI$4))</formula>
    </cfRule>
  </conditionalFormatting>
  <conditionalFormatting sqref="AL34:AL40">
    <cfRule type="expression" dxfId="64" priority="29">
      <formula>AND($K34&gt;0,ISTEXT(AK$4))</formula>
    </cfRule>
  </conditionalFormatting>
  <conditionalFormatting sqref="AN34:AN40">
    <cfRule type="expression" dxfId="63" priority="28">
      <formula>AND($K34&gt;0,ISTEXT(AM$4))</formula>
    </cfRule>
  </conditionalFormatting>
  <conditionalFormatting sqref="AP34:AP40">
    <cfRule type="expression" dxfId="62" priority="27">
      <formula>AND($K34&gt;0,ISTEXT(AO$4))</formula>
    </cfRule>
  </conditionalFormatting>
  <conditionalFormatting sqref="AK35:AK40">
    <cfRule type="expression" dxfId="61" priority="24">
      <formula>AND($K35&gt;0,ISTEXT(AK$4))</formula>
    </cfRule>
  </conditionalFormatting>
  <conditionalFormatting sqref="AK34">
    <cfRule type="expression" dxfId="60" priority="23">
      <formula>AND($K34&gt;0,ISTEXT(AK$4))</formula>
    </cfRule>
  </conditionalFormatting>
  <conditionalFormatting sqref="AI35:AI40">
    <cfRule type="expression" dxfId="59" priority="22">
      <formula>AND($K35&gt;0,ISTEXT(AI$4))</formula>
    </cfRule>
  </conditionalFormatting>
  <conditionalFormatting sqref="AI34">
    <cfRule type="expression" dxfId="58" priority="21">
      <formula>AND($K34&gt;0,ISTEXT(AI$4))</formula>
    </cfRule>
  </conditionalFormatting>
  <conditionalFormatting sqref="AG35:AG40">
    <cfRule type="expression" dxfId="57" priority="20">
      <formula>AND($K35&gt;0,ISTEXT(AG$4))</formula>
    </cfRule>
  </conditionalFormatting>
  <conditionalFormatting sqref="AG34">
    <cfRule type="expression" dxfId="56" priority="19">
      <formula>AND($K34&gt;0,ISTEXT(AG$4))</formula>
    </cfRule>
  </conditionalFormatting>
  <conditionalFormatting sqref="AC35:AC40">
    <cfRule type="expression" dxfId="55" priority="16">
      <formula>AND($K35&gt;0,ISTEXT(AC$4))</formula>
    </cfRule>
  </conditionalFormatting>
  <conditionalFormatting sqref="AC34">
    <cfRule type="expression" dxfId="54" priority="15">
      <formula>AND($K34&gt;0,ISTEXT(AC$4))</formula>
    </cfRule>
  </conditionalFormatting>
  <conditionalFormatting sqref="AA35:AA40">
    <cfRule type="expression" dxfId="53" priority="14">
      <formula>AND($K35&gt;0,ISTEXT(AA$4))</formula>
    </cfRule>
  </conditionalFormatting>
  <conditionalFormatting sqref="AA34">
    <cfRule type="expression" dxfId="52" priority="13">
      <formula>AND($K34&gt;0,ISTEXT(AA$4))</formula>
    </cfRule>
  </conditionalFormatting>
  <conditionalFormatting sqref="Y35:Y40">
    <cfRule type="expression" dxfId="51" priority="12">
      <formula>AND($K35&gt;0,ISTEXT(Y$4))</formula>
    </cfRule>
  </conditionalFormatting>
  <conditionalFormatting sqref="Y34">
    <cfRule type="expression" dxfId="50" priority="11">
      <formula>AND($K34&gt;0,ISTEXT(Y$4))</formula>
    </cfRule>
  </conditionalFormatting>
  <conditionalFormatting sqref="U35:U40">
    <cfRule type="expression" dxfId="49" priority="8">
      <formula>AND($K35&gt;0,ISTEXT(U$4))</formula>
    </cfRule>
  </conditionalFormatting>
  <conditionalFormatting sqref="U34">
    <cfRule type="expression" dxfId="48" priority="7">
      <formula>AND($K34&gt;0,ISTEXT(U$4))</formula>
    </cfRule>
  </conditionalFormatting>
  <conditionalFormatting sqref="S35:S40">
    <cfRule type="expression" dxfId="47" priority="6">
      <formula>AND($K35&gt;0,ISTEXT(S$4))</formula>
    </cfRule>
  </conditionalFormatting>
  <conditionalFormatting sqref="S34">
    <cfRule type="expression" dxfId="46" priority="5">
      <formula>AND($K34&gt;0,ISTEXT(S$4))</formula>
    </cfRule>
  </conditionalFormatting>
  <conditionalFormatting sqref="Q35:Q40">
    <cfRule type="expression" dxfId="45" priority="4">
      <formula>AND($K35&gt;0,ISTEXT(Q$4))</formula>
    </cfRule>
  </conditionalFormatting>
  <conditionalFormatting sqref="Q34">
    <cfRule type="expression" dxfId="44" priority="3">
      <formula>AND($K34&gt;0,ISTEXT(Q$4))</formula>
    </cfRule>
  </conditionalFormatting>
  <conditionalFormatting sqref="O35:O40">
    <cfRule type="expression" dxfId="43" priority="2">
      <formula>AND($K35&gt;0,ISTEXT(O$4))</formula>
    </cfRule>
  </conditionalFormatting>
  <conditionalFormatting sqref="O34">
    <cfRule type="expression" dxfId="42" priority="1">
      <formula>AND($K34&gt;0,ISTEXT(O$4))</formula>
    </cfRule>
  </conditionalFormatting>
  <pageMargins left="0.70866141732283472" right="0.70866141732283472" top="0.74803149606299213" bottom="0.74803149606299213" header="0.31496062992125984" footer="0.31496062992125984"/>
  <pageSetup paperSize="9" scale="33" orientation="landscape" r:id="rId1"/>
  <headerFooter>
    <oddFooter>&amp;L&amp;F&amp;C&amp;A&amp;Rside &amp;P/&amp;N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680" id="{F0167A6B-4F78-4923-8239-F0729F841397}">
            <xm:f>IF(ISNUMBER('2. Lage evalueringsmatrise'!$L10),TRUE,FALSE)</xm:f>
            <x14:dxf>
              <border>
                <left style="thin">
                  <color auto="1"/>
                </left>
                <right style="thin">
                  <color auto="1"/>
                </right>
                <top style="thin">
                  <color auto="1"/>
                </top>
                <bottom style="thin">
                  <color auto="1"/>
                </bottom>
              </border>
            </x14:dxf>
          </x14:cfRule>
          <xm:sqref>I16:L22 I25:L31 I34:L40 I7:L13</xm:sqref>
        </x14:conditionalFormatting>
        <x14:conditionalFormatting xmlns:xm="http://schemas.microsoft.com/office/excel/2006/main">
          <x14:cfRule type="expression" priority="652" id="{1E4F5413-D788-4907-97B1-E5A42942DD3D}">
            <xm:f>ISNUMBER('2. Lage evalueringsmatrise'!$H$19:$H$25)</xm:f>
            <x14:dxf>
              <font>
                <color rgb="FF000070"/>
              </font>
              <border>
                <left style="thin">
                  <color auto="1"/>
                </left>
                <right style="thin">
                  <color auto="1"/>
                </right>
                <top style="thin">
                  <color auto="1"/>
                </top>
                <bottom style="thin">
                  <color auto="1"/>
                </bottom>
                <vertical/>
                <horizontal/>
              </border>
            </x14:dxf>
          </x14:cfRule>
          <xm:sqref>F16:H22</xm:sqref>
        </x14:conditionalFormatting>
        <x14:conditionalFormatting xmlns:xm="http://schemas.microsoft.com/office/excel/2006/main">
          <x14:cfRule type="expression" priority="650" id="{A4AFE44A-8515-468C-80EF-E961ED1BE01C}">
            <xm:f>ISNUMBER('2. Lage evalueringsmatrise'!$H$10)</xm:f>
            <x14:dxf>
              <font>
                <color rgb="FF000070"/>
              </font>
              <border>
                <left style="thin">
                  <color auto="1"/>
                </left>
                <right style="thin">
                  <color auto="1"/>
                </right>
                <top style="thin">
                  <color auto="1"/>
                </top>
                <bottom style="thin">
                  <color auto="1"/>
                </bottom>
                <vertical/>
                <horizontal/>
              </border>
            </x14:dxf>
          </x14:cfRule>
          <xm:sqref>F7:H13</xm:sqref>
        </x14:conditionalFormatting>
        <x14:conditionalFormatting xmlns:xm="http://schemas.microsoft.com/office/excel/2006/main">
          <x14:cfRule type="expression" priority="648" id="{AD17376A-7AAE-4594-A840-C1BB9D476423}">
            <xm:f>ISNUMBER('2. Lage evalueringsmatrise'!$H$28)</xm:f>
            <x14:dxf>
              <font>
                <color rgb="FF000070"/>
              </font>
              <border>
                <left style="thin">
                  <color auto="1"/>
                </left>
                <right style="thin">
                  <color auto="1"/>
                </right>
                <top style="thin">
                  <color auto="1"/>
                </top>
                <bottom style="thin">
                  <color auto="1"/>
                </bottom>
                <vertical/>
                <horizontal/>
              </border>
            </x14:dxf>
          </x14:cfRule>
          <xm:sqref>F25:H31</xm:sqref>
        </x14:conditionalFormatting>
        <x14:conditionalFormatting xmlns:xm="http://schemas.microsoft.com/office/excel/2006/main">
          <x14:cfRule type="expression" priority="646" id="{897E3A1A-09A7-4C98-B120-6006CA3926C3}">
            <xm:f>ISNUMBER('2. Lage evalueringsmatrise'!$H$37)</xm:f>
            <x14:dxf>
              <font>
                <color rgb="FF000070"/>
              </font>
              <border>
                <left style="thin">
                  <color auto="1"/>
                </left>
                <right style="thin">
                  <color auto="1"/>
                </right>
                <top style="thin">
                  <color auto="1"/>
                </top>
                <bottom style="thin">
                  <color auto="1"/>
                </bottom>
                <vertical/>
                <horizontal/>
              </border>
            </x14:dxf>
          </x14:cfRule>
          <xm:sqref>F34:H40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C75DA"/>
  </sheetPr>
  <dimension ref="A1:XFD75"/>
  <sheetViews>
    <sheetView showGridLines="0" zoomScaleNormal="100" workbookViewId="0"/>
  </sheetViews>
  <sheetFormatPr baseColWidth="10" defaultColWidth="11.42578125" defaultRowHeight="12.75" outlineLevelRow="1" outlineLevelCol="1" x14ac:dyDescent="0.2"/>
  <cols>
    <col min="1" max="1" width="2.85546875" style="27" customWidth="1" outlineLevel="1"/>
    <col min="2" max="3" width="12" style="27" customWidth="1" outlineLevel="1"/>
    <col min="4" max="4" width="14.42578125" style="27" customWidth="1" outlineLevel="1"/>
    <col min="5" max="5" width="2.85546875" style="27" customWidth="1"/>
    <col min="6" max="6" width="6.140625" style="27" customWidth="1"/>
    <col min="7" max="7" width="50.140625" style="27" customWidth="1"/>
    <col min="8" max="8" width="13.28515625" style="27" customWidth="1"/>
    <col min="9" max="16" width="14.7109375" style="27" customWidth="1"/>
    <col min="17" max="17" width="13" style="27" customWidth="1"/>
    <col min="18" max="18" width="14.7109375" style="27" customWidth="1"/>
    <col min="19" max="21" width="15" style="27" customWidth="1"/>
    <col min="22" max="16384" width="11.42578125" style="27"/>
  </cols>
  <sheetData>
    <row r="1" spans="2:16384" ht="15" customHeight="1" x14ac:dyDescent="0.2"/>
    <row r="2" spans="2:16384" s="6" customFormat="1" ht="30" customHeight="1" x14ac:dyDescent="0.2">
      <c r="B2" s="42"/>
      <c r="C2" s="42"/>
      <c r="D2" s="42"/>
      <c r="E2" s="42"/>
      <c r="F2" s="459" t="s">
        <v>165</v>
      </c>
      <c r="G2" s="445"/>
      <c r="H2" s="445"/>
      <c r="I2" s="445"/>
      <c r="J2" s="445"/>
      <c r="K2" s="445"/>
      <c r="L2" s="445"/>
      <c r="M2" s="445"/>
      <c r="N2" s="445"/>
      <c r="O2" s="445"/>
      <c r="P2" s="445"/>
      <c r="Q2" s="445"/>
      <c r="R2" s="445"/>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c r="XFD2" s="27"/>
    </row>
    <row r="3" spans="2:16384" ht="24.75" customHeight="1" x14ac:dyDescent="0.2"/>
    <row r="4" spans="2:16384" s="82" customFormat="1" ht="51" customHeight="1" thickBot="1" x14ac:dyDescent="0.25">
      <c r="F4" s="463" t="s">
        <v>166</v>
      </c>
      <c r="G4" s="464"/>
      <c r="H4" s="214" t="s">
        <v>102</v>
      </c>
      <c r="I4" s="221" t="s">
        <v>52</v>
      </c>
      <c r="J4" s="222" t="s">
        <v>167</v>
      </c>
      <c r="K4" s="222" t="s">
        <v>168</v>
      </c>
      <c r="L4" s="223" t="s">
        <v>169</v>
      </c>
      <c r="M4" s="231" t="str">
        <f>CONCATENATE("Poeng ","K1 ",'2. Lage evalueringsmatrise'!G10)</f>
        <v>Poeng K1 Kvalitet i gjennomføringa av oppdraget</v>
      </c>
      <c r="N4" s="232" t="str">
        <f>CONCATENATE("Poeng "," K2 ",'2. Lage evalueringsmatrise'!G19)</f>
        <v>Poeng  K2 Miljø</v>
      </c>
      <c r="O4" s="232" t="str">
        <f>CONCATENATE("Poeng ","K3 ",'2. Lage evalueringsmatrise'!G28)</f>
        <v xml:space="preserve">Poeng K3 </v>
      </c>
      <c r="P4" s="232" t="str">
        <f>CONCATENATE("Poeng ","K4 ",'2. Lage evalueringsmatrise'!G37)</f>
        <v xml:space="preserve">Poeng K4 </v>
      </c>
      <c r="Q4" s="233" t="s">
        <v>170</v>
      </c>
      <c r="R4" s="234" t="s">
        <v>171</v>
      </c>
    </row>
    <row r="5" spans="2:16384" ht="15" customHeight="1" x14ac:dyDescent="0.2">
      <c r="F5" s="215">
        <v>1</v>
      </c>
      <c r="G5" s="193" t="str">
        <f t="shared" ref="G5:G19" si="0">IFERROR(HLOOKUP($F5,område_total,2,FALSE),"tom")</f>
        <v>tom</v>
      </c>
      <c r="H5" s="216" t="str">
        <f>IFERROR(K5+Q5,"tom")</f>
        <v>tom</v>
      </c>
      <c r="I5" s="224" t="str">
        <f t="shared" ref="I5:I19" si="1">IFERROR(HLOOKUP($F5,område_total,3,FALSE),"tom")</f>
        <v>tom</v>
      </c>
      <c r="J5" s="131" t="str">
        <f t="shared" ref="J5:J19" si="2">IFERROR(HLOOKUP($F5,område_total,4,FALSE),"tom")</f>
        <v>tom</v>
      </c>
      <c r="K5" s="131" t="str">
        <f t="shared" ref="K5:K19" si="3">IFERROR(HLOOKUP($F5,område_total,5,FALSE),"tom")</f>
        <v>tom</v>
      </c>
      <c r="L5" s="225" t="str">
        <f>IFERROR(IF(K5&gt;0,RANK(K5,$K$5:$K$19,0),"tom"),"tom")</f>
        <v>tom</v>
      </c>
      <c r="M5" s="235" t="str">
        <f t="shared" ref="M5:M19" si="4">IFERROR(HLOOKUP($G5,område_kvalitet_detaljer,2,FALSE),"tom")</f>
        <v>tom</v>
      </c>
      <c r="N5" s="131" t="str">
        <f t="shared" ref="N5:N19" si="5">IFERROR(HLOOKUP($G5,område_kvalitet_detaljer,3,FALSE),"tom")</f>
        <v>tom</v>
      </c>
      <c r="O5" s="131" t="str">
        <f t="shared" ref="O5:O19" si="6">IFERROR(HLOOKUP($G5,område_kvalitet_detaljer,4,FALSE),"tom")</f>
        <v>tom</v>
      </c>
      <c r="P5" s="131" t="str">
        <f t="shared" ref="P5:P19" si="7">IFERROR(HLOOKUP($G5,område_kvalitet_detaljer,5,FALSE),"tom")</f>
        <v>tom</v>
      </c>
      <c r="Q5" s="131" t="str">
        <f>IF(SUM(M5:P5)&gt;0,SUM(M5:P5),"tom")</f>
        <v>tom</v>
      </c>
      <c r="R5" s="225" t="str">
        <f>IFERROR(IF(Q5&gt;0,RANK(Q5,$Q$5:$Q$19,0),"tom"),"tom")</f>
        <v>tom</v>
      </c>
      <c r="S5" s="144"/>
    </row>
    <row r="6" spans="2:16384" ht="15" customHeight="1" x14ac:dyDescent="0.2">
      <c r="F6" s="217">
        <v>2</v>
      </c>
      <c r="G6" s="194" t="str">
        <f t="shared" si="0"/>
        <v>tom</v>
      </c>
      <c r="H6" s="216" t="str">
        <f t="shared" ref="H6:H19" si="8">IFERROR(K6+Q6,"tom")</f>
        <v>tom</v>
      </c>
      <c r="I6" s="226" t="str">
        <f t="shared" si="1"/>
        <v>tom</v>
      </c>
      <c r="J6" s="132" t="str">
        <f t="shared" si="2"/>
        <v>tom</v>
      </c>
      <c r="K6" s="132" t="str">
        <f t="shared" si="3"/>
        <v>tom</v>
      </c>
      <c r="L6" s="227" t="str">
        <f t="shared" ref="L6:L19" si="9">IFERROR(IF(K6&gt;0,RANK(K6,$K$5:$K$19,0),"tom"),"tom")</f>
        <v>tom</v>
      </c>
      <c r="M6" s="236" t="str">
        <f t="shared" si="4"/>
        <v>tom</v>
      </c>
      <c r="N6" s="133" t="str">
        <f t="shared" si="5"/>
        <v>tom</v>
      </c>
      <c r="O6" s="133" t="str">
        <f t="shared" si="6"/>
        <v>tom</v>
      </c>
      <c r="P6" s="133" t="str">
        <f t="shared" si="7"/>
        <v>tom</v>
      </c>
      <c r="Q6" s="131" t="str">
        <f t="shared" ref="Q6:Q19" si="10">IF(SUM(M6:P6)&gt;0,SUM(M6:P6),"tom")</f>
        <v>tom</v>
      </c>
      <c r="R6" s="227" t="str">
        <f t="shared" ref="R6:R19" si="11">IFERROR(IF(Q6&gt;0,RANK(Q6,$Q$5:$Q$19,0),"tom"),"tom")</f>
        <v>tom</v>
      </c>
      <c r="S6" s="144"/>
    </row>
    <row r="7" spans="2:16384" ht="15" customHeight="1" x14ac:dyDescent="0.2">
      <c r="F7" s="217">
        <v>3</v>
      </c>
      <c r="G7" s="194" t="str">
        <f t="shared" si="0"/>
        <v>tom</v>
      </c>
      <c r="H7" s="216" t="str">
        <f t="shared" si="8"/>
        <v>tom</v>
      </c>
      <c r="I7" s="226" t="str">
        <f t="shared" si="1"/>
        <v>tom</v>
      </c>
      <c r="J7" s="132" t="str">
        <f t="shared" si="2"/>
        <v>tom</v>
      </c>
      <c r="K7" s="132" t="str">
        <f t="shared" si="3"/>
        <v>tom</v>
      </c>
      <c r="L7" s="227" t="str">
        <f t="shared" si="9"/>
        <v>tom</v>
      </c>
      <c r="M7" s="236" t="str">
        <f t="shared" si="4"/>
        <v>tom</v>
      </c>
      <c r="N7" s="133" t="str">
        <f t="shared" si="5"/>
        <v>tom</v>
      </c>
      <c r="O7" s="133" t="str">
        <f t="shared" si="6"/>
        <v>tom</v>
      </c>
      <c r="P7" s="133" t="str">
        <f t="shared" si="7"/>
        <v>tom</v>
      </c>
      <c r="Q7" s="131" t="str">
        <f t="shared" si="10"/>
        <v>tom</v>
      </c>
      <c r="R7" s="227" t="str">
        <f t="shared" si="11"/>
        <v>tom</v>
      </c>
      <c r="S7" s="144"/>
    </row>
    <row r="8" spans="2:16384" ht="15" customHeight="1" x14ac:dyDescent="0.2">
      <c r="F8" s="217">
        <v>4</v>
      </c>
      <c r="G8" s="194" t="str">
        <f t="shared" si="0"/>
        <v>tom</v>
      </c>
      <c r="H8" s="216" t="str">
        <f t="shared" si="8"/>
        <v>tom</v>
      </c>
      <c r="I8" s="226" t="str">
        <f t="shared" si="1"/>
        <v>tom</v>
      </c>
      <c r="J8" s="132" t="str">
        <f t="shared" si="2"/>
        <v>tom</v>
      </c>
      <c r="K8" s="132" t="str">
        <f t="shared" si="3"/>
        <v>tom</v>
      </c>
      <c r="L8" s="227" t="str">
        <f t="shared" si="9"/>
        <v>tom</v>
      </c>
      <c r="M8" s="236" t="str">
        <f t="shared" si="4"/>
        <v>tom</v>
      </c>
      <c r="N8" s="133" t="str">
        <f t="shared" si="5"/>
        <v>tom</v>
      </c>
      <c r="O8" s="133" t="str">
        <f t="shared" si="6"/>
        <v>tom</v>
      </c>
      <c r="P8" s="133" t="str">
        <f t="shared" si="7"/>
        <v>tom</v>
      </c>
      <c r="Q8" s="131" t="str">
        <f t="shared" si="10"/>
        <v>tom</v>
      </c>
      <c r="R8" s="227" t="str">
        <f t="shared" si="11"/>
        <v>tom</v>
      </c>
      <c r="S8" s="144"/>
    </row>
    <row r="9" spans="2:16384" ht="15" customHeight="1" x14ac:dyDescent="0.2">
      <c r="F9" s="217">
        <v>5</v>
      </c>
      <c r="G9" s="194" t="str">
        <f t="shared" si="0"/>
        <v>tom</v>
      </c>
      <c r="H9" s="216" t="str">
        <f t="shared" si="8"/>
        <v>tom</v>
      </c>
      <c r="I9" s="226" t="str">
        <f t="shared" si="1"/>
        <v>tom</v>
      </c>
      <c r="J9" s="132" t="str">
        <f t="shared" si="2"/>
        <v>tom</v>
      </c>
      <c r="K9" s="132" t="str">
        <f t="shared" si="3"/>
        <v>tom</v>
      </c>
      <c r="L9" s="227" t="str">
        <f t="shared" si="9"/>
        <v>tom</v>
      </c>
      <c r="M9" s="236" t="str">
        <f t="shared" si="4"/>
        <v>tom</v>
      </c>
      <c r="N9" s="133" t="str">
        <f t="shared" si="5"/>
        <v>tom</v>
      </c>
      <c r="O9" s="133" t="str">
        <f t="shared" si="6"/>
        <v>tom</v>
      </c>
      <c r="P9" s="133" t="str">
        <f t="shared" si="7"/>
        <v>tom</v>
      </c>
      <c r="Q9" s="131" t="str">
        <f t="shared" si="10"/>
        <v>tom</v>
      </c>
      <c r="R9" s="227" t="str">
        <f t="shared" si="11"/>
        <v>tom</v>
      </c>
      <c r="S9" s="144"/>
    </row>
    <row r="10" spans="2:16384" ht="15" customHeight="1" x14ac:dyDescent="0.2">
      <c r="F10" s="217">
        <v>6</v>
      </c>
      <c r="G10" s="194" t="str">
        <f t="shared" si="0"/>
        <v>tom</v>
      </c>
      <c r="H10" s="216" t="str">
        <f t="shared" si="8"/>
        <v>tom</v>
      </c>
      <c r="I10" s="226" t="str">
        <f t="shared" si="1"/>
        <v>tom</v>
      </c>
      <c r="J10" s="132" t="str">
        <f t="shared" si="2"/>
        <v>tom</v>
      </c>
      <c r="K10" s="132" t="str">
        <f t="shared" si="3"/>
        <v>tom</v>
      </c>
      <c r="L10" s="227" t="str">
        <f t="shared" si="9"/>
        <v>tom</v>
      </c>
      <c r="M10" s="236" t="str">
        <f t="shared" si="4"/>
        <v>tom</v>
      </c>
      <c r="N10" s="133" t="str">
        <f t="shared" si="5"/>
        <v>tom</v>
      </c>
      <c r="O10" s="133" t="str">
        <f t="shared" si="6"/>
        <v>tom</v>
      </c>
      <c r="P10" s="133" t="str">
        <f t="shared" si="7"/>
        <v>tom</v>
      </c>
      <c r="Q10" s="131" t="str">
        <f t="shared" si="10"/>
        <v>tom</v>
      </c>
      <c r="R10" s="227" t="str">
        <f t="shared" si="11"/>
        <v>tom</v>
      </c>
      <c r="S10" s="144"/>
    </row>
    <row r="11" spans="2:16384" ht="15" customHeight="1" x14ac:dyDescent="0.2">
      <c r="F11" s="217">
        <v>7</v>
      </c>
      <c r="G11" s="194" t="str">
        <f t="shared" si="0"/>
        <v>tom</v>
      </c>
      <c r="H11" s="216" t="str">
        <f t="shared" si="8"/>
        <v>tom</v>
      </c>
      <c r="I11" s="226" t="str">
        <f t="shared" si="1"/>
        <v>tom</v>
      </c>
      <c r="J11" s="132" t="str">
        <f t="shared" si="2"/>
        <v>tom</v>
      </c>
      <c r="K11" s="132" t="str">
        <f t="shared" si="3"/>
        <v>tom</v>
      </c>
      <c r="L11" s="227" t="str">
        <f t="shared" si="9"/>
        <v>tom</v>
      </c>
      <c r="M11" s="236" t="str">
        <f t="shared" si="4"/>
        <v>tom</v>
      </c>
      <c r="N11" s="133" t="str">
        <f t="shared" si="5"/>
        <v>tom</v>
      </c>
      <c r="O11" s="133" t="str">
        <f t="shared" si="6"/>
        <v>tom</v>
      </c>
      <c r="P11" s="133" t="str">
        <f t="shared" si="7"/>
        <v>tom</v>
      </c>
      <c r="Q11" s="131" t="str">
        <f t="shared" si="10"/>
        <v>tom</v>
      </c>
      <c r="R11" s="227" t="str">
        <f t="shared" si="11"/>
        <v>tom</v>
      </c>
      <c r="S11" s="144"/>
    </row>
    <row r="12" spans="2:16384" ht="15" customHeight="1" x14ac:dyDescent="0.2">
      <c r="F12" s="217">
        <v>8</v>
      </c>
      <c r="G12" s="194" t="str">
        <f t="shared" si="0"/>
        <v>tom</v>
      </c>
      <c r="H12" s="216" t="str">
        <f t="shared" si="8"/>
        <v>tom</v>
      </c>
      <c r="I12" s="226" t="str">
        <f t="shared" si="1"/>
        <v>tom</v>
      </c>
      <c r="J12" s="132" t="str">
        <f t="shared" si="2"/>
        <v>tom</v>
      </c>
      <c r="K12" s="132" t="str">
        <f t="shared" si="3"/>
        <v>tom</v>
      </c>
      <c r="L12" s="227" t="str">
        <f t="shared" si="9"/>
        <v>tom</v>
      </c>
      <c r="M12" s="236" t="str">
        <f t="shared" si="4"/>
        <v>tom</v>
      </c>
      <c r="N12" s="133" t="str">
        <f t="shared" si="5"/>
        <v>tom</v>
      </c>
      <c r="O12" s="133" t="str">
        <f t="shared" si="6"/>
        <v>tom</v>
      </c>
      <c r="P12" s="133" t="str">
        <f t="shared" si="7"/>
        <v>tom</v>
      </c>
      <c r="Q12" s="131" t="str">
        <f t="shared" si="10"/>
        <v>tom</v>
      </c>
      <c r="R12" s="227" t="str">
        <f t="shared" si="11"/>
        <v>tom</v>
      </c>
      <c r="S12" s="144"/>
    </row>
    <row r="13" spans="2:16384" ht="15" customHeight="1" x14ac:dyDescent="0.2">
      <c r="F13" s="217">
        <v>9</v>
      </c>
      <c r="G13" s="194" t="str">
        <f t="shared" si="0"/>
        <v>tom</v>
      </c>
      <c r="H13" s="216" t="str">
        <f t="shared" si="8"/>
        <v>tom</v>
      </c>
      <c r="I13" s="226" t="str">
        <f t="shared" si="1"/>
        <v>tom</v>
      </c>
      <c r="J13" s="132" t="str">
        <f t="shared" si="2"/>
        <v>tom</v>
      </c>
      <c r="K13" s="132" t="str">
        <f t="shared" si="3"/>
        <v>tom</v>
      </c>
      <c r="L13" s="227" t="str">
        <f t="shared" si="9"/>
        <v>tom</v>
      </c>
      <c r="M13" s="236" t="str">
        <f t="shared" si="4"/>
        <v>tom</v>
      </c>
      <c r="N13" s="133" t="str">
        <f t="shared" si="5"/>
        <v>tom</v>
      </c>
      <c r="O13" s="133" t="str">
        <f t="shared" si="6"/>
        <v>tom</v>
      </c>
      <c r="P13" s="133" t="str">
        <f t="shared" si="7"/>
        <v>tom</v>
      </c>
      <c r="Q13" s="131" t="str">
        <f t="shared" si="10"/>
        <v>tom</v>
      </c>
      <c r="R13" s="227" t="str">
        <f t="shared" si="11"/>
        <v>tom</v>
      </c>
      <c r="S13" s="144"/>
    </row>
    <row r="14" spans="2:16384" ht="15" customHeight="1" x14ac:dyDescent="0.2">
      <c r="F14" s="217">
        <v>10</v>
      </c>
      <c r="G14" s="194" t="str">
        <f t="shared" si="0"/>
        <v>tom</v>
      </c>
      <c r="H14" s="216" t="str">
        <f t="shared" si="8"/>
        <v>tom</v>
      </c>
      <c r="I14" s="226" t="str">
        <f t="shared" si="1"/>
        <v>tom</v>
      </c>
      <c r="J14" s="132" t="str">
        <f t="shared" si="2"/>
        <v>tom</v>
      </c>
      <c r="K14" s="132" t="str">
        <f t="shared" si="3"/>
        <v>tom</v>
      </c>
      <c r="L14" s="227" t="str">
        <f t="shared" si="9"/>
        <v>tom</v>
      </c>
      <c r="M14" s="236" t="str">
        <f t="shared" si="4"/>
        <v>tom</v>
      </c>
      <c r="N14" s="133" t="str">
        <f t="shared" si="5"/>
        <v>tom</v>
      </c>
      <c r="O14" s="133" t="str">
        <f t="shared" si="6"/>
        <v>tom</v>
      </c>
      <c r="P14" s="133" t="str">
        <f t="shared" si="7"/>
        <v>tom</v>
      </c>
      <c r="Q14" s="131" t="str">
        <f t="shared" si="10"/>
        <v>tom</v>
      </c>
      <c r="R14" s="227" t="str">
        <f t="shared" si="11"/>
        <v>tom</v>
      </c>
      <c r="S14" s="144"/>
    </row>
    <row r="15" spans="2:16384" ht="15" customHeight="1" x14ac:dyDescent="0.2">
      <c r="F15" s="217">
        <v>11</v>
      </c>
      <c r="G15" s="194" t="str">
        <f t="shared" si="0"/>
        <v>tom</v>
      </c>
      <c r="H15" s="216" t="str">
        <f t="shared" si="8"/>
        <v>tom</v>
      </c>
      <c r="I15" s="226" t="str">
        <f t="shared" si="1"/>
        <v>tom</v>
      </c>
      <c r="J15" s="132" t="str">
        <f t="shared" si="2"/>
        <v>tom</v>
      </c>
      <c r="K15" s="132" t="str">
        <f t="shared" si="3"/>
        <v>tom</v>
      </c>
      <c r="L15" s="227" t="str">
        <f t="shared" si="9"/>
        <v>tom</v>
      </c>
      <c r="M15" s="236" t="str">
        <f t="shared" si="4"/>
        <v>tom</v>
      </c>
      <c r="N15" s="133" t="str">
        <f t="shared" si="5"/>
        <v>tom</v>
      </c>
      <c r="O15" s="133" t="str">
        <f t="shared" si="6"/>
        <v>tom</v>
      </c>
      <c r="P15" s="133" t="str">
        <f t="shared" si="7"/>
        <v>tom</v>
      </c>
      <c r="Q15" s="131" t="str">
        <f t="shared" si="10"/>
        <v>tom</v>
      </c>
      <c r="R15" s="227" t="str">
        <f t="shared" si="11"/>
        <v>tom</v>
      </c>
      <c r="S15" s="144"/>
    </row>
    <row r="16" spans="2:16384" ht="15" customHeight="1" x14ac:dyDescent="0.2">
      <c r="F16" s="217">
        <v>12</v>
      </c>
      <c r="G16" s="194" t="str">
        <f t="shared" si="0"/>
        <v>tom</v>
      </c>
      <c r="H16" s="216" t="str">
        <f t="shared" si="8"/>
        <v>tom</v>
      </c>
      <c r="I16" s="226" t="str">
        <f t="shared" si="1"/>
        <v>tom</v>
      </c>
      <c r="J16" s="132" t="str">
        <f t="shared" si="2"/>
        <v>tom</v>
      </c>
      <c r="K16" s="132" t="str">
        <f t="shared" si="3"/>
        <v>tom</v>
      </c>
      <c r="L16" s="227" t="str">
        <f t="shared" si="9"/>
        <v>tom</v>
      </c>
      <c r="M16" s="236" t="str">
        <f t="shared" si="4"/>
        <v>tom</v>
      </c>
      <c r="N16" s="133" t="str">
        <f t="shared" si="5"/>
        <v>tom</v>
      </c>
      <c r="O16" s="133" t="str">
        <f t="shared" si="6"/>
        <v>tom</v>
      </c>
      <c r="P16" s="133" t="str">
        <f t="shared" si="7"/>
        <v>tom</v>
      </c>
      <c r="Q16" s="131" t="str">
        <f t="shared" si="10"/>
        <v>tom</v>
      </c>
      <c r="R16" s="227" t="str">
        <f t="shared" si="11"/>
        <v>tom</v>
      </c>
      <c r="S16" s="144"/>
    </row>
    <row r="17" spans="6:19" ht="15" customHeight="1" x14ac:dyDescent="0.2">
      <c r="F17" s="217">
        <v>13</v>
      </c>
      <c r="G17" s="194" t="str">
        <f t="shared" si="0"/>
        <v>tom</v>
      </c>
      <c r="H17" s="216" t="str">
        <f t="shared" si="8"/>
        <v>tom</v>
      </c>
      <c r="I17" s="226" t="str">
        <f t="shared" si="1"/>
        <v>tom</v>
      </c>
      <c r="J17" s="132" t="str">
        <f t="shared" si="2"/>
        <v>tom</v>
      </c>
      <c r="K17" s="132" t="str">
        <f t="shared" si="3"/>
        <v>tom</v>
      </c>
      <c r="L17" s="227" t="str">
        <f t="shared" si="9"/>
        <v>tom</v>
      </c>
      <c r="M17" s="236" t="str">
        <f t="shared" si="4"/>
        <v>tom</v>
      </c>
      <c r="N17" s="133" t="str">
        <f t="shared" si="5"/>
        <v>tom</v>
      </c>
      <c r="O17" s="133" t="str">
        <f t="shared" si="6"/>
        <v>tom</v>
      </c>
      <c r="P17" s="133" t="str">
        <f t="shared" si="7"/>
        <v>tom</v>
      </c>
      <c r="Q17" s="131" t="str">
        <f t="shared" si="10"/>
        <v>tom</v>
      </c>
      <c r="R17" s="227" t="str">
        <f t="shared" si="11"/>
        <v>tom</v>
      </c>
      <c r="S17" s="144"/>
    </row>
    <row r="18" spans="6:19" ht="15" customHeight="1" x14ac:dyDescent="0.2">
      <c r="F18" s="217">
        <v>14</v>
      </c>
      <c r="G18" s="194" t="str">
        <f t="shared" si="0"/>
        <v>tom</v>
      </c>
      <c r="H18" s="216" t="str">
        <f t="shared" si="8"/>
        <v>tom</v>
      </c>
      <c r="I18" s="226" t="str">
        <f t="shared" si="1"/>
        <v>tom</v>
      </c>
      <c r="J18" s="132" t="str">
        <f t="shared" si="2"/>
        <v>tom</v>
      </c>
      <c r="K18" s="132" t="str">
        <f t="shared" si="3"/>
        <v>tom</v>
      </c>
      <c r="L18" s="227" t="str">
        <f t="shared" si="9"/>
        <v>tom</v>
      </c>
      <c r="M18" s="236" t="str">
        <f t="shared" si="4"/>
        <v>tom</v>
      </c>
      <c r="N18" s="133" t="str">
        <f t="shared" si="5"/>
        <v>tom</v>
      </c>
      <c r="O18" s="133" t="str">
        <f t="shared" si="6"/>
        <v>tom</v>
      </c>
      <c r="P18" s="133" t="str">
        <f t="shared" si="7"/>
        <v>tom</v>
      </c>
      <c r="Q18" s="131" t="str">
        <f t="shared" si="10"/>
        <v>tom</v>
      </c>
      <c r="R18" s="227" t="str">
        <f t="shared" si="11"/>
        <v>tom</v>
      </c>
      <c r="S18" s="144"/>
    </row>
    <row r="19" spans="6:19" ht="15" customHeight="1" x14ac:dyDescent="0.2">
      <c r="F19" s="218">
        <v>15</v>
      </c>
      <c r="G19" s="219" t="str">
        <f t="shared" si="0"/>
        <v>tom</v>
      </c>
      <c r="H19" s="220" t="str">
        <f t="shared" si="8"/>
        <v>tom</v>
      </c>
      <c r="I19" s="228" t="str">
        <f t="shared" si="1"/>
        <v>tom</v>
      </c>
      <c r="J19" s="229" t="str">
        <f t="shared" si="2"/>
        <v>tom</v>
      </c>
      <c r="K19" s="229" t="str">
        <f t="shared" si="3"/>
        <v>tom</v>
      </c>
      <c r="L19" s="230" t="str">
        <f t="shared" si="9"/>
        <v>tom</v>
      </c>
      <c r="M19" s="237" t="str">
        <f t="shared" si="4"/>
        <v>tom</v>
      </c>
      <c r="N19" s="238" t="str">
        <f t="shared" si="5"/>
        <v>tom</v>
      </c>
      <c r="O19" s="238" t="str">
        <f t="shared" si="6"/>
        <v>tom</v>
      </c>
      <c r="P19" s="238" t="str">
        <f t="shared" si="7"/>
        <v>tom</v>
      </c>
      <c r="Q19" s="238" t="str">
        <f t="shared" si="10"/>
        <v>tom</v>
      </c>
      <c r="R19" s="230" t="str">
        <f t="shared" si="11"/>
        <v>tom</v>
      </c>
      <c r="S19" s="144"/>
    </row>
    <row r="20" spans="6:19" ht="15" customHeight="1" x14ac:dyDescent="0.2"/>
    <row r="21" spans="6:19" ht="15" customHeight="1" x14ac:dyDescent="0.2">
      <c r="R21" s="144"/>
    </row>
    <row r="22" spans="6:19" ht="15" customHeight="1" x14ac:dyDescent="0.2"/>
    <row r="23" spans="6:19" ht="15" customHeight="1" x14ac:dyDescent="0.2"/>
    <row r="24" spans="6:19" ht="15" customHeight="1" x14ac:dyDescent="0.2"/>
    <row r="25" spans="6:19" ht="15" customHeight="1" x14ac:dyDescent="0.2"/>
    <row r="26" spans="6:19" ht="15" customHeight="1" x14ac:dyDescent="0.2"/>
    <row r="27" spans="6:19" ht="15" customHeight="1" x14ac:dyDescent="0.2"/>
    <row r="28" spans="6:19" ht="15" customHeight="1" x14ac:dyDescent="0.2"/>
    <row r="29" spans="6:19" ht="15" customHeight="1" x14ac:dyDescent="0.2"/>
    <row r="30" spans="6:19" ht="15" customHeight="1" x14ac:dyDescent="0.2"/>
    <row r="31" spans="6:19" ht="15" customHeight="1" x14ac:dyDescent="0.2"/>
    <row r="32" spans="6:19" ht="15" customHeight="1" x14ac:dyDescent="0.2"/>
    <row r="33" spans="6:19" ht="15" customHeight="1" x14ac:dyDescent="0.2"/>
    <row r="34" spans="6:19" ht="15" customHeight="1" x14ac:dyDescent="0.2"/>
    <row r="35" spans="6:19" ht="15" customHeight="1" x14ac:dyDescent="0.2"/>
    <row r="36" spans="6:19" ht="15" customHeight="1" x14ac:dyDescent="0.2"/>
    <row r="37" spans="6:19" ht="15" customHeight="1" x14ac:dyDescent="0.2"/>
    <row r="38" spans="6:19" ht="15" customHeight="1" x14ac:dyDescent="0.2"/>
    <row r="39" spans="6:19" ht="15" customHeight="1" outlineLevel="1" x14ac:dyDescent="0.2">
      <c r="F39" s="239" t="s">
        <v>172</v>
      </c>
      <c r="G39" s="240"/>
      <c r="H39" s="240"/>
      <c r="I39" s="240"/>
      <c r="J39" s="241"/>
      <c r="L39" s="239" t="s">
        <v>173</v>
      </c>
      <c r="M39" s="240"/>
      <c r="N39" s="240"/>
      <c r="O39" s="240"/>
      <c r="P39" s="240"/>
      <c r="Q39" s="240"/>
      <c r="R39" s="241"/>
    </row>
    <row r="40" spans="6:19" s="82" customFormat="1" ht="28.5" customHeight="1" outlineLevel="1" x14ac:dyDescent="0.2">
      <c r="F40" s="469" t="s">
        <v>174</v>
      </c>
      <c r="G40" s="470"/>
      <c r="H40" s="470"/>
      <c r="I40" s="146" t="s">
        <v>52</v>
      </c>
      <c r="J40" s="242" t="s">
        <v>167</v>
      </c>
      <c r="K40" s="27"/>
      <c r="L40" s="471" t="s">
        <v>175</v>
      </c>
      <c r="M40" s="472"/>
      <c r="N40" s="472"/>
      <c r="O40" s="472"/>
      <c r="P40" s="162"/>
      <c r="Q40" s="162"/>
      <c r="R40" s="248" t="s">
        <v>176</v>
      </c>
      <c r="S40" s="27"/>
    </row>
    <row r="41" spans="6:19" ht="15" customHeight="1" outlineLevel="1" x14ac:dyDescent="0.2">
      <c r="F41" s="243" t="str">
        <f t="shared" ref="F41:F55" si="12">IFERROR(HLOOKUP($F5,Område_pris,8,FALSE),"tom")</f>
        <v>tom</v>
      </c>
      <c r="G41" s="460" t="str">
        <f t="shared" ref="G41:G55" si="13">IFERROR(HLOOKUP(F5,Område_pris,4,FALSE),"tom")</f>
        <v>tom</v>
      </c>
      <c r="H41" s="462"/>
      <c r="I41" s="83" t="str">
        <f t="shared" ref="I41:I55" si="14">IFERROR(HLOOKUP($F5,Område_pris,5,FALSE),"tom")</f>
        <v>tom</v>
      </c>
      <c r="J41" s="244" t="str">
        <f t="shared" ref="J41:J55" si="15">IFERROR(HLOOKUP($F5,Område_pris,6,FALSE),"tom")</f>
        <v>tom</v>
      </c>
      <c r="L41" s="243" t="str">
        <f t="shared" ref="L41:L55" si="16">IFERROR(HLOOKUP($F5,Område_kvalitet,10,FALSE),"tom")</f>
        <v>tom</v>
      </c>
      <c r="M41" s="460" t="str">
        <f t="shared" ref="M41:M55" si="17">IFERROR(HLOOKUP($F5,Område_kvalitet,3,FALSE),"tom")</f>
        <v>tom</v>
      </c>
      <c r="N41" s="461"/>
      <c r="O41" s="461"/>
      <c r="P41" s="461"/>
      <c r="Q41" s="462"/>
      <c r="R41" s="244" t="str">
        <f t="shared" ref="R41:R55" si="18">IFERROR(VLOOKUP(M41,$G$5:$R$19,11,FALSE),"tom")</f>
        <v>tom</v>
      </c>
    </row>
    <row r="42" spans="6:19" ht="15" customHeight="1" outlineLevel="1" x14ac:dyDescent="0.2">
      <c r="F42" s="243" t="str">
        <f t="shared" si="12"/>
        <v>tom</v>
      </c>
      <c r="G42" s="460" t="str">
        <f t="shared" si="13"/>
        <v>tom</v>
      </c>
      <c r="H42" s="462"/>
      <c r="I42" s="83" t="str">
        <f t="shared" si="14"/>
        <v>tom</v>
      </c>
      <c r="J42" s="244" t="str">
        <f t="shared" si="15"/>
        <v>tom</v>
      </c>
      <c r="L42" s="243" t="str">
        <f t="shared" si="16"/>
        <v>tom</v>
      </c>
      <c r="M42" s="453" t="str">
        <f t="shared" si="17"/>
        <v>tom</v>
      </c>
      <c r="N42" s="454"/>
      <c r="O42" s="454"/>
      <c r="P42" s="454"/>
      <c r="Q42" s="455"/>
      <c r="R42" s="244" t="str">
        <f t="shared" si="18"/>
        <v>tom</v>
      </c>
    </row>
    <row r="43" spans="6:19" ht="15" customHeight="1" outlineLevel="1" x14ac:dyDescent="0.2">
      <c r="F43" s="243" t="str">
        <f t="shared" si="12"/>
        <v>tom</v>
      </c>
      <c r="G43" s="460" t="str">
        <f t="shared" si="13"/>
        <v>tom</v>
      </c>
      <c r="H43" s="462"/>
      <c r="I43" s="83" t="str">
        <f t="shared" si="14"/>
        <v>tom</v>
      </c>
      <c r="J43" s="244" t="str">
        <f t="shared" si="15"/>
        <v>tom</v>
      </c>
      <c r="L43" s="243" t="str">
        <f t="shared" si="16"/>
        <v>tom</v>
      </c>
      <c r="M43" s="453" t="str">
        <f t="shared" si="17"/>
        <v>tom</v>
      </c>
      <c r="N43" s="454"/>
      <c r="O43" s="454"/>
      <c r="P43" s="454"/>
      <c r="Q43" s="455"/>
      <c r="R43" s="244" t="str">
        <f t="shared" si="18"/>
        <v>tom</v>
      </c>
    </row>
    <row r="44" spans="6:19" ht="15" customHeight="1" outlineLevel="1" x14ac:dyDescent="0.2">
      <c r="F44" s="243" t="str">
        <f t="shared" si="12"/>
        <v>tom</v>
      </c>
      <c r="G44" s="460" t="str">
        <f t="shared" si="13"/>
        <v>tom</v>
      </c>
      <c r="H44" s="462"/>
      <c r="I44" s="83" t="str">
        <f t="shared" si="14"/>
        <v>tom</v>
      </c>
      <c r="J44" s="244" t="str">
        <f t="shared" si="15"/>
        <v>tom</v>
      </c>
      <c r="L44" s="243" t="str">
        <f t="shared" si="16"/>
        <v>tom</v>
      </c>
      <c r="M44" s="453" t="str">
        <f t="shared" si="17"/>
        <v>tom</v>
      </c>
      <c r="N44" s="454"/>
      <c r="O44" s="454"/>
      <c r="P44" s="454"/>
      <c r="Q44" s="455"/>
      <c r="R44" s="244" t="str">
        <f t="shared" si="18"/>
        <v>tom</v>
      </c>
    </row>
    <row r="45" spans="6:19" ht="15" customHeight="1" outlineLevel="1" x14ac:dyDescent="0.2">
      <c r="F45" s="243" t="str">
        <f t="shared" si="12"/>
        <v>tom</v>
      </c>
      <c r="G45" s="460" t="str">
        <f t="shared" si="13"/>
        <v>tom</v>
      </c>
      <c r="H45" s="462"/>
      <c r="I45" s="83" t="str">
        <f t="shared" si="14"/>
        <v>tom</v>
      </c>
      <c r="J45" s="244" t="str">
        <f t="shared" si="15"/>
        <v>tom</v>
      </c>
      <c r="L45" s="243" t="str">
        <f t="shared" si="16"/>
        <v>tom</v>
      </c>
      <c r="M45" s="453" t="str">
        <f t="shared" si="17"/>
        <v>tom</v>
      </c>
      <c r="N45" s="454"/>
      <c r="O45" s="454"/>
      <c r="P45" s="454"/>
      <c r="Q45" s="455"/>
      <c r="R45" s="244" t="str">
        <f t="shared" si="18"/>
        <v>tom</v>
      </c>
    </row>
    <row r="46" spans="6:19" ht="15" customHeight="1" outlineLevel="1" x14ac:dyDescent="0.2">
      <c r="F46" s="243" t="str">
        <f t="shared" si="12"/>
        <v>tom</v>
      </c>
      <c r="G46" s="460" t="str">
        <f t="shared" si="13"/>
        <v>tom</v>
      </c>
      <c r="H46" s="462"/>
      <c r="I46" s="83" t="str">
        <f t="shared" si="14"/>
        <v>tom</v>
      </c>
      <c r="J46" s="244" t="str">
        <f t="shared" si="15"/>
        <v>tom</v>
      </c>
      <c r="L46" s="243" t="str">
        <f t="shared" si="16"/>
        <v>tom</v>
      </c>
      <c r="M46" s="453" t="str">
        <f t="shared" si="17"/>
        <v>tom</v>
      </c>
      <c r="N46" s="454"/>
      <c r="O46" s="454"/>
      <c r="P46" s="454"/>
      <c r="Q46" s="455"/>
      <c r="R46" s="244" t="str">
        <f t="shared" si="18"/>
        <v>tom</v>
      </c>
    </row>
    <row r="47" spans="6:19" ht="15" customHeight="1" outlineLevel="1" x14ac:dyDescent="0.2">
      <c r="F47" s="243" t="str">
        <f t="shared" si="12"/>
        <v>tom</v>
      </c>
      <c r="G47" s="460" t="str">
        <f t="shared" si="13"/>
        <v>tom</v>
      </c>
      <c r="H47" s="462"/>
      <c r="I47" s="83" t="str">
        <f t="shared" si="14"/>
        <v>tom</v>
      </c>
      <c r="J47" s="244" t="str">
        <f t="shared" si="15"/>
        <v>tom</v>
      </c>
      <c r="L47" s="243" t="str">
        <f t="shared" si="16"/>
        <v>tom</v>
      </c>
      <c r="M47" s="453" t="str">
        <f t="shared" si="17"/>
        <v>tom</v>
      </c>
      <c r="N47" s="454"/>
      <c r="O47" s="454"/>
      <c r="P47" s="454"/>
      <c r="Q47" s="455"/>
      <c r="R47" s="244" t="str">
        <f t="shared" si="18"/>
        <v>tom</v>
      </c>
    </row>
    <row r="48" spans="6:19" ht="15" customHeight="1" outlineLevel="1" x14ac:dyDescent="0.2">
      <c r="F48" s="243" t="str">
        <f t="shared" si="12"/>
        <v>tom</v>
      </c>
      <c r="G48" s="460" t="str">
        <f t="shared" si="13"/>
        <v>tom</v>
      </c>
      <c r="H48" s="462"/>
      <c r="I48" s="83" t="str">
        <f t="shared" si="14"/>
        <v>tom</v>
      </c>
      <c r="J48" s="244" t="str">
        <f t="shared" si="15"/>
        <v>tom</v>
      </c>
      <c r="L48" s="243" t="str">
        <f t="shared" si="16"/>
        <v>tom</v>
      </c>
      <c r="M48" s="453" t="str">
        <f t="shared" si="17"/>
        <v>tom</v>
      </c>
      <c r="N48" s="454"/>
      <c r="O48" s="454"/>
      <c r="P48" s="454"/>
      <c r="Q48" s="455"/>
      <c r="R48" s="244" t="str">
        <f t="shared" si="18"/>
        <v>tom</v>
      </c>
    </row>
    <row r="49" spans="6:18" ht="15" customHeight="1" outlineLevel="1" x14ac:dyDescent="0.2">
      <c r="F49" s="243" t="str">
        <f t="shared" si="12"/>
        <v>tom</v>
      </c>
      <c r="G49" s="460" t="str">
        <f t="shared" si="13"/>
        <v>tom</v>
      </c>
      <c r="H49" s="462"/>
      <c r="I49" s="83" t="str">
        <f t="shared" si="14"/>
        <v>tom</v>
      </c>
      <c r="J49" s="244" t="str">
        <f t="shared" si="15"/>
        <v>tom</v>
      </c>
      <c r="L49" s="243" t="str">
        <f t="shared" si="16"/>
        <v>tom</v>
      </c>
      <c r="M49" s="453" t="str">
        <f t="shared" si="17"/>
        <v>tom</v>
      </c>
      <c r="N49" s="454"/>
      <c r="O49" s="454"/>
      <c r="P49" s="454"/>
      <c r="Q49" s="455"/>
      <c r="R49" s="244" t="str">
        <f t="shared" si="18"/>
        <v>tom</v>
      </c>
    </row>
    <row r="50" spans="6:18" ht="15" customHeight="1" outlineLevel="1" x14ac:dyDescent="0.2">
      <c r="F50" s="243" t="str">
        <f t="shared" si="12"/>
        <v>tom</v>
      </c>
      <c r="G50" s="460" t="str">
        <f t="shared" si="13"/>
        <v>tom</v>
      </c>
      <c r="H50" s="462"/>
      <c r="I50" s="83" t="str">
        <f t="shared" si="14"/>
        <v>tom</v>
      </c>
      <c r="J50" s="244" t="str">
        <f t="shared" si="15"/>
        <v>tom</v>
      </c>
      <c r="L50" s="243" t="str">
        <f t="shared" si="16"/>
        <v>tom</v>
      </c>
      <c r="M50" s="453" t="str">
        <f t="shared" si="17"/>
        <v>tom</v>
      </c>
      <c r="N50" s="454"/>
      <c r="O50" s="454"/>
      <c r="P50" s="454"/>
      <c r="Q50" s="455"/>
      <c r="R50" s="244" t="str">
        <f t="shared" si="18"/>
        <v>tom</v>
      </c>
    </row>
    <row r="51" spans="6:18" ht="15" customHeight="1" outlineLevel="1" x14ac:dyDescent="0.2">
      <c r="F51" s="243" t="str">
        <f t="shared" si="12"/>
        <v>tom</v>
      </c>
      <c r="G51" s="467" t="str">
        <f t="shared" si="13"/>
        <v>tom</v>
      </c>
      <c r="H51" s="468"/>
      <c r="I51" s="83" t="str">
        <f t="shared" si="14"/>
        <v>tom</v>
      </c>
      <c r="J51" s="244" t="str">
        <f t="shared" si="15"/>
        <v>tom</v>
      </c>
      <c r="L51" s="243" t="str">
        <f t="shared" si="16"/>
        <v>tom</v>
      </c>
      <c r="M51" s="453" t="str">
        <f t="shared" si="17"/>
        <v>tom</v>
      </c>
      <c r="N51" s="454"/>
      <c r="O51" s="454"/>
      <c r="P51" s="454"/>
      <c r="Q51" s="455"/>
      <c r="R51" s="244" t="str">
        <f t="shared" si="18"/>
        <v>tom</v>
      </c>
    </row>
    <row r="52" spans="6:18" ht="15" customHeight="1" outlineLevel="1" x14ac:dyDescent="0.2">
      <c r="F52" s="243" t="str">
        <f t="shared" si="12"/>
        <v>tom</v>
      </c>
      <c r="G52" s="467" t="str">
        <f t="shared" si="13"/>
        <v>tom</v>
      </c>
      <c r="H52" s="468"/>
      <c r="I52" s="83" t="str">
        <f t="shared" si="14"/>
        <v>tom</v>
      </c>
      <c r="J52" s="244" t="str">
        <f t="shared" si="15"/>
        <v>tom</v>
      </c>
      <c r="L52" s="243" t="str">
        <f t="shared" si="16"/>
        <v>tom</v>
      </c>
      <c r="M52" s="453" t="str">
        <f t="shared" si="17"/>
        <v>tom</v>
      </c>
      <c r="N52" s="454"/>
      <c r="O52" s="454"/>
      <c r="P52" s="454"/>
      <c r="Q52" s="455"/>
      <c r="R52" s="244" t="str">
        <f t="shared" si="18"/>
        <v>tom</v>
      </c>
    </row>
    <row r="53" spans="6:18" ht="15" customHeight="1" outlineLevel="1" x14ac:dyDescent="0.2">
      <c r="F53" s="243" t="str">
        <f t="shared" si="12"/>
        <v>tom</v>
      </c>
      <c r="G53" s="467" t="str">
        <f t="shared" si="13"/>
        <v>tom</v>
      </c>
      <c r="H53" s="468"/>
      <c r="I53" s="83" t="str">
        <f t="shared" si="14"/>
        <v>tom</v>
      </c>
      <c r="J53" s="244" t="str">
        <f t="shared" si="15"/>
        <v>tom</v>
      </c>
      <c r="L53" s="243" t="str">
        <f t="shared" si="16"/>
        <v>tom</v>
      </c>
      <c r="M53" s="453" t="str">
        <f t="shared" si="17"/>
        <v>tom</v>
      </c>
      <c r="N53" s="454"/>
      <c r="O53" s="454"/>
      <c r="P53" s="454"/>
      <c r="Q53" s="455"/>
      <c r="R53" s="244" t="str">
        <f t="shared" si="18"/>
        <v>tom</v>
      </c>
    </row>
    <row r="54" spans="6:18" ht="15" customHeight="1" outlineLevel="1" x14ac:dyDescent="0.2">
      <c r="F54" s="243" t="str">
        <f t="shared" si="12"/>
        <v>tom</v>
      </c>
      <c r="G54" s="467" t="str">
        <f t="shared" si="13"/>
        <v>tom</v>
      </c>
      <c r="H54" s="468"/>
      <c r="I54" s="83" t="str">
        <f t="shared" si="14"/>
        <v>tom</v>
      </c>
      <c r="J54" s="244" t="str">
        <f t="shared" si="15"/>
        <v>tom</v>
      </c>
      <c r="L54" s="243" t="str">
        <f t="shared" si="16"/>
        <v>tom</v>
      </c>
      <c r="M54" s="453" t="str">
        <f t="shared" si="17"/>
        <v>tom</v>
      </c>
      <c r="N54" s="454"/>
      <c r="O54" s="454"/>
      <c r="P54" s="454"/>
      <c r="Q54" s="455"/>
      <c r="R54" s="244" t="str">
        <f t="shared" si="18"/>
        <v>tom</v>
      </c>
    </row>
    <row r="55" spans="6:18" ht="15" customHeight="1" outlineLevel="1" x14ac:dyDescent="0.2">
      <c r="F55" s="245" t="str">
        <f t="shared" si="12"/>
        <v>tom</v>
      </c>
      <c r="G55" s="465" t="str">
        <f t="shared" si="13"/>
        <v>tom</v>
      </c>
      <c r="H55" s="466"/>
      <c r="I55" s="246" t="str">
        <f t="shared" si="14"/>
        <v>tom</v>
      </c>
      <c r="J55" s="247" t="str">
        <f t="shared" si="15"/>
        <v>tom</v>
      </c>
      <c r="L55" s="245" t="str">
        <f t="shared" si="16"/>
        <v>tom</v>
      </c>
      <c r="M55" s="456" t="str">
        <f t="shared" si="17"/>
        <v>tom</v>
      </c>
      <c r="N55" s="457"/>
      <c r="O55" s="457"/>
      <c r="P55" s="457"/>
      <c r="Q55" s="458"/>
      <c r="R55" s="247" t="str">
        <f t="shared" si="18"/>
        <v>tom</v>
      </c>
    </row>
    <row r="56" spans="6:18" outlineLevel="1" x14ac:dyDescent="0.2"/>
    <row r="57" spans="6:18" s="82" customFormat="1" outlineLevel="1" x14ac:dyDescent="0.2"/>
    <row r="58" spans="6:18" outlineLevel="1" x14ac:dyDescent="0.2"/>
    <row r="59" spans="6:18" outlineLevel="1" x14ac:dyDescent="0.2"/>
    <row r="60" spans="6:18" outlineLevel="1" x14ac:dyDescent="0.2"/>
    <row r="61" spans="6:18" outlineLevel="1" x14ac:dyDescent="0.2"/>
    <row r="62" spans="6:18" outlineLevel="1" x14ac:dyDescent="0.2"/>
    <row r="63" spans="6:18" outlineLevel="1" x14ac:dyDescent="0.2"/>
    <row r="64" spans="6:18" outlineLevel="1" x14ac:dyDescent="0.2"/>
    <row r="65" outlineLevel="1" x14ac:dyDescent="0.2"/>
    <row r="66" outlineLevel="1" x14ac:dyDescent="0.2"/>
    <row r="67" outlineLevel="1" x14ac:dyDescent="0.2"/>
    <row r="68" outlineLevel="1" x14ac:dyDescent="0.2"/>
    <row r="69" outlineLevel="1" x14ac:dyDescent="0.2"/>
    <row r="70" outlineLevel="1" x14ac:dyDescent="0.2"/>
    <row r="71" outlineLevel="1" x14ac:dyDescent="0.2"/>
    <row r="72" outlineLevel="1" x14ac:dyDescent="0.2"/>
    <row r="73" outlineLevel="1" x14ac:dyDescent="0.2"/>
    <row r="74" outlineLevel="1" x14ac:dyDescent="0.2"/>
    <row r="75" outlineLevel="1" x14ac:dyDescent="0.2"/>
  </sheetData>
  <mergeCells count="34">
    <mergeCell ref="M50:Q50"/>
    <mergeCell ref="L40:O40"/>
    <mergeCell ref="M45:Q45"/>
    <mergeCell ref="M46:Q46"/>
    <mergeCell ref="M47:Q47"/>
    <mergeCell ref="M48:Q48"/>
    <mergeCell ref="M49:Q49"/>
    <mergeCell ref="G45:H45"/>
    <mergeCell ref="G44:H44"/>
    <mergeCell ref="G43:H43"/>
    <mergeCell ref="F40:H40"/>
    <mergeCell ref="G42:H42"/>
    <mergeCell ref="G50:H50"/>
    <mergeCell ref="G49:H49"/>
    <mergeCell ref="G48:H48"/>
    <mergeCell ref="G47:H47"/>
    <mergeCell ref="G46:H46"/>
    <mergeCell ref="G55:H55"/>
    <mergeCell ref="G54:H54"/>
    <mergeCell ref="G53:H53"/>
    <mergeCell ref="G52:H52"/>
    <mergeCell ref="G51:H51"/>
    <mergeCell ref="F2:R2"/>
    <mergeCell ref="M41:Q41"/>
    <mergeCell ref="M42:Q42"/>
    <mergeCell ref="M43:Q43"/>
    <mergeCell ref="M44:Q44"/>
    <mergeCell ref="F4:G4"/>
    <mergeCell ref="G41:H41"/>
    <mergeCell ref="M51:Q51"/>
    <mergeCell ref="M52:Q52"/>
    <mergeCell ref="M53:Q53"/>
    <mergeCell ref="M54:Q54"/>
    <mergeCell ref="M55:Q55"/>
  </mergeCells>
  <conditionalFormatting sqref="I41:J55 R41:R55 L41:M43 F41:G55 Q5:R18 R19 G5:L19 L44:L55">
    <cfRule type="cellIs" dxfId="36" priority="28" operator="equal">
      <formula>"tom"</formula>
    </cfRule>
  </conditionalFormatting>
  <conditionalFormatting sqref="N6:N19">
    <cfRule type="cellIs" dxfId="35" priority="24" operator="equal">
      <formula>"tom"</formula>
    </cfRule>
  </conditionalFormatting>
  <conditionalFormatting sqref="P6:P19">
    <cfRule type="cellIs" dxfId="34" priority="20" operator="equal">
      <formula>"tom"</formula>
    </cfRule>
  </conditionalFormatting>
  <conditionalFormatting sqref="O6:O19">
    <cfRule type="cellIs" dxfId="33" priority="22" operator="equal">
      <formula>"tom"</formula>
    </cfRule>
  </conditionalFormatting>
  <conditionalFormatting sqref="M6:M19">
    <cfRule type="cellIs" dxfId="32" priority="19" operator="equal">
      <formula>"tom"</formula>
    </cfRule>
  </conditionalFormatting>
  <conditionalFormatting sqref="M5">
    <cfRule type="cellIs" dxfId="31" priority="18" operator="equal">
      <formula>"tom"</formula>
    </cfRule>
  </conditionalFormatting>
  <conditionalFormatting sqref="N5">
    <cfRule type="cellIs" dxfId="30" priority="17" operator="equal">
      <formula>"tom"</formula>
    </cfRule>
  </conditionalFormatting>
  <conditionalFormatting sqref="O5">
    <cfRule type="cellIs" dxfId="29" priority="16" operator="equal">
      <formula>"tom"</formula>
    </cfRule>
  </conditionalFormatting>
  <conditionalFormatting sqref="P5">
    <cfRule type="cellIs" dxfId="28" priority="15" operator="equal">
      <formula>"tom"</formula>
    </cfRule>
  </conditionalFormatting>
  <conditionalFormatting sqref="Q19">
    <cfRule type="cellIs" dxfId="27" priority="14" operator="equal">
      <formula>"tom"</formula>
    </cfRule>
  </conditionalFormatting>
  <conditionalFormatting sqref="M44">
    <cfRule type="cellIs" dxfId="26" priority="13" operator="equal">
      <formula>"tom"</formula>
    </cfRule>
  </conditionalFormatting>
  <conditionalFormatting sqref="M45">
    <cfRule type="cellIs" dxfId="25" priority="11" operator="equal">
      <formula>"tom"</formula>
    </cfRule>
  </conditionalFormatting>
  <conditionalFormatting sqref="M46">
    <cfRule type="cellIs" dxfId="24" priority="10" operator="equal">
      <formula>"tom"</formula>
    </cfRule>
  </conditionalFormatting>
  <conditionalFormatting sqref="M47">
    <cfRule type="cellIs" dxfId="23" priority="9" operator="equal">
      <formula>"tom"</formula>
    </cfRule>
  </conditionalFormatting>
  <conditionalFormatting sqref="M48">
    <cfRule type="cellIs" dxfId="22" priority="8" operator="equal">
      <formula>"tom"</formula>
    </cfRule>
  </conditionalFormatting>
  <conditionalFormatting sqref="M49">
    <cfRule type="cellIs" dxfId="21" priority="7" operator="equal">
      <formula>"tom"</formula>
    </cfRule>
  </conditionalFormatting>
  <conditionalFormatting sqref="M50">
    <cfRule type="cellIs" dxfId="20" priority="6" operator="equal">
      <formula>"tom"</formula>
    </cfRule>
  </conditionalFormatting>
  <conditionalFormatting sqref="M51">
    <cfRule type="cellIs" dxfId="19" priority="5" operator="equal">
      <formula>"tom"</formula>
    </cfRule>
  </conditionalFormatting>
  <conditionalFormatting sqref="M52">
    <cfRule type="cellIs" dxfId="18" priority="4" operator="equal">
      <formula>"tom"</formula>
    </cfRule>
  </conditionalFormatting>
  <conditionalFormatting sqref="M53">
    <cfRule type="cellIs" dxfId="17" priority="3" operator="equal">
      <formula>"tom"</formula>
    </cfRule>
  </conditionalFormatting>
  <conditionalFormatting sqref="M54">
    <cfRule type="cellIs" dxfId="16" priority="2" operator="equal">
      <formula>"tom"</formula>
    </cfRule>
  </conditionalFormatting>
  <conditionalFormatting sqref="M55">
    <cfRule type="cellIs" dxfId="15" priority="1" operator="equal">
      <formula>"tom"</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3" id="{A25721D7-4690-4A92-900F-A583E7682974}">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L5:L19</xm:sqref>
        </x14:conditionalFormatting>
        <x14:conditionalFormatting xmlns:xm="http://schemas.microsoft.com/office/excel/2006/main">
          <x14:cfRule type="iconSet" priority="82" id="{1910D2C4-FB50-47D4-B5F9-1036D7770031}">
            <x14:iconSet iconSet="4TrafficLights"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NoIcons" iconId="0"/>
            </x14:iconSet>
          </x14:cfRule>
          <xm:sqref>R5:R19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22</vt:i4>
      </vt:variant>
    </vt:vector>
  </HeadingPairs>
  <TitlesOfParts>
    <vt:vector size="32" baseType="lpstr">
      <vt:lpstr>Forside</vt:lpstr>
      <vt:lpstr>1. Grunninnstillingar</vt:lpstr>
      <vt:lpstr>2. Lage evalueringsmatrise</vt:lpstr>
      <vt:lpstr>Ark3</vt:lpstr>
      <vt:lpstr>Ark2</vt:lpstr>
      <vt:lpstr>Ark1</vt:lpstr>
      <vt:lpstr>3. Registrere pris</vt:lpstr>
      <vt:lpstr>4. Registrere kvalitetspoeng</vt:lpstr>
      <vt:lpstr>5. Tildeling</vt:lpstr>
      <vt:lpstr>Alle beregninger</vt:lpstr>
      <vt:lpstr>alle_priser</vt:lpstr>
      <vt:lpstr>forventet_pris</vt:lpstr>
      <vt:lpstr>Knekkpunkt</vt:lpstr>
      <vt:lpstr>Kvalitetsdetaljer</vt:lpstr>
      <vt:lpstr>metode</vt:lpstr>
      <vt:lpstr>Område_kvalitet</vt:lpstr>
      <vt:lpstr>område_kvalitet_detaljer</vt:lpstr>
      <vt:lpstr>Område_pris</vt:lpstr>
      <vt:lpstr>område_total</vt:lpstr>
      <vt:lpstr>plan_kost</vt:lpstr>
      <vt:lpstr>pris_fra</vt:lpstr>
      <vt:lpstr>pris_seks_beste</vt:lpstr>
      <vt:lpstr>Pris_til</vt:lpstr>
      <vt:lpstr>prisfra</vt:lpstr>
      <vt:lpstr>Pristil</vt:lpstr>
      <vt:lpstr>skalaFra</vt:lpstr>
      <vt:lpstr>skalatil</vt:lpstr>
      <vt:lpstr>skalTil</vt:lpstr>
      <vt:lpstr>tilbyder_Fra</vt:lpstr>
      <vt:lpstr>tilbyder_Til</vt:lpstr>
      <vt:lpstr>'2. Lage evalueringsmatrise'!Utskriftsområde</vt:lpstr>
      <vt:lpstr>åpenhet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Heidi Ødegård</cp:lastModifiedBy>
  <cp:lastPrinted>2018-02-27T13:54:17Z</cp:lastPrinted>
  <dcterms:created xsi:type="dcterms:W3CDTF">2017-06-29T10:54:35Z</dcterms:created>
  <dcterms:modified xsi:type="dcterms:W3CDTF">2018-12-11T13:04:36Z</dcterms:modified>
</cp:coreProperties>
</file>